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１ブロック\1B\2024年度\第10回_三井のリハウス_東京都U12ブロックリーグ\1110\"/>
    </mc:Choice>
  </mc:AlternateContent>
  <xr:revisionPtr revIDLastSave="0" documentId="8_{63519707-3038-4D0E-8D9E-2350EDCBAE70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登録・退会参加集計" sheetId="4" r:id="rId1"/>
    <sheet name="第10回　三井のリハウス　東京都U12ブロックリーグ組合せ" sheetId="3" r:id="rId2"/>
    <sheet name="U12戦績表【前期】〇" sheetId="5" r:id="rId3"/>
    <sheet name="U12消化表【前期】〇" sheetId="10" r:id="rId4"/>
    <sheet name="第10回　三井のリハウス　東京都U12ブロックリーグ予定表" sheetId="7" r:id="rId5"/>
    <sheet name="Sheet1" sheetId="11" r:id="rId6"/>
  </sheets>
  <definedNames>
    <definedName name="_xlnm.Print_Area" localSheetId="3">U12消化表【前期】〇!$A$1:$U$47</definedName>
    <definedName name="_xlnm.Print_Area" localSheetId="2">U12戦績表【前期】〇!$A$1:$AQ$44</definedName>
    <definedName name="_xlnm.Print_Area" localSheetId="1">'第10回　三井のリハウス　東京都U12ブロックリーグ組合せ'!$A$1:$Q$28</definedName>
    <definedName name="_xlnm.Print_Area" localSheetId="4">'第10回　三井のリハウス　東京都U12ブロックリーグ予定表'!$A$1:$AH$43</definedName>
    <definedName name="_xlnm.Print_Area" localSheetId="0">登録・退会参加集計!$A$1:$L$83</definedName>
    <definedName name="_xlnm.Print_Titles" localSheetId="0">登録・退会参加集計!$1:$5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9" i="5" l="1"/>
  <c r="AG39" i="5"/>
  <c r="AG35" i="5"/>
  <c r="AG31" i="5"/>
  <c r="AF34" i="5"/>
  <c r="AF35" i="5"/>
  <c r="AH35" i="5"/>
  <c r="AG27" i="5"/>
  <c r="AD35" i="5"/>
  <c r="AD31" i="5"/>
  <c r="AD27" i="5"/>
  <c r="AA31" i="5"/>
  <c r="G11" i="3"/>
  <c r="A40" i="5"/>
  <c r="D89" i="4"/>
  <c r="C394" i="4"/>
  <c r="E394" i="4"/>
  <c r="F394" i="4"/>
  <c r="G394" i="4"/>
  <c r="H394" i="4"/>
  <c r="I394" i="4"/>
  <c r="C395" i="4"/>
  <c r="E395" i="4"/>
  <c r="F395" i="4"/>
  <c r="G395" i="4"/>
  <c r="H395" i="4"/>
  <c r="I395" i="4"/>
  <c r="C317" i="4"/>
  <c r="E317" i="4"/>
  <c r="F317" i="4"/>
  <c r="G317" i="4"/>
  <c r="H317" i="4"/>
  <c r="I317" i="4"/>
  <c r="C318" i="4"/>
  <c r="E318" i="4"/>
  <c r="F318" i="4"/>
  <c r="G318" i="4"/>
  <c r="H318" i="4"/>
  <c r="I318" i="4"/>
  <c r="C240" i="4"/>
  <c r="E240" i="4"/>
  <c r="F240" i="4"/>
  <c r="G240" i="4"/>
  <c r="H240" i="4"/>
  <c r="I240" i="4"/>
  <c r="C241" i="4"/>
  <c r="E241" i="4"/>
  <c r="F241" i="4"/>
  <c r="G241" i="4"/>
  <c r="H241" i="4"/>
  <c r="I241" i="4"/>
  <c r="C163" i="4"/>
  <c r="E163" i="4"/>
  <c r="F163" i="4"/>
  <c r="G163" i="4"/>
  <c r="H163" i="4"/>
  <c r="I163" i="4"/>
  <c r="C164" i="4"/>
  <c r="E164" i="4"/>
  <c r="F164" i="4"/>
  <c r="G164" i="4"/>
  <c r="H164" i="4"/>
  <c r="I164" i="4"/>
  <c r="C165" i="4"/>
  <c r="E165" i="4"/>
  <c r="F165" i="4"/>
  <c r="G165" i="4"/>
  <c r="H165" i="4"/>
  <c r="I165" i="4"/>
  <c r="C166" i="4"/>
  <c r="E166" i="4"/>
  <c r="F166" i="4"/>
  <c r="G166" i="4"/>
  <c r="H166" i="4"/>
  <c r="I166" i="4"/>
  <c r="E162" i="4"/>
  <c r="F162" i="4"/>
  <c r="G162" i="4"/>
  <c r="H162" i="4"/>
  <c r="I162" i="4"/>
  <c r="C91" i="4"/>
  <c r="E82" i="4" l="1"/>
  <c r="M78" i="4"/>
  <c r="M79" i="4"/>
  <c r="M80" i="4"/>
  <c r="M81" i="4"/>
  <c r="C162" i="4" l="1"/>
  <c r="M45" i="4" l="1"/>
  <c r="M51" i="4"/>
  <c r="D6" i="3" l="1"/>
  <c r="T6" i="3" s="1"/>
  <c r="X15" i="3"/>
  <c r="W15" i="3"/>
  <c r="C323" i="4"/>
  <c r="E323" i="4"/>
  <c r="F323" i="4"/>
  <c r="G323" i="4"/>
  <c r="H323" i="4"/>
  <c r="I323" i="4"/>
  <c r="C324" i="4"/>
  <c r="E324" i="4"/>
  <c r="F324" i="4"/>
  <c r="G324" i="4"/>
  <c r="H324" i="4"/>
  <c r="I324" i="4"/>
  <c r="C325" i="4"/>
  <c r="E325" i="4"/>
  <c r="F325" i="4"/>
  <c r="G325" i="4"/>
  <c r="H325" i="4"/>
  <c r="I325" i="4"/>
  <c r="C326" i="4"/>
  <c r="E326" i="4"/>
  <c r="F326" i="4"/>
  <c r="G326" i="4"/>
  <c r="H326" i="4"/>
  <c r="I326" i="4"/>
  <c r="C327" i="4"/>
  <c r="E327" i="4"/>
  <c r="F327" i="4"/>
  <c r="G327" i="4"/>
  <c r="H327" i="4"/>
  <c r="I327" i="4"/>
  <c r="C328" i="4"/>
  <c r="E328" i="4"/>
  <c r="F328" i="4"/>
  <c r="G328" i="4"/>
  <c r="H328" i="4"/>
  <c r="I328" i="4"/>
  <c r="C329" i="4"/>
  <c r="E329" i="4"/>
  <c r="F329" i="4"/>
  <c r="G329" i="4"/>
  <c r="H329" i="4"/>
  <c r="I329" i="4"/>
  <c r="C330" i="4"/>
  <c r="E330" i="4"/>
  <c r="F330" i="4"/>
  <c r="G330" i="4"/>
  <c r="H330" i="4"/>
  <c r="I330" i="4"/>
  <c r="C331" i="4"/>
  <c r="E331" i="4"/>
  <c r="F331" i="4"/>
  <c r="G331" i="4"/>
  <c r="H331" i="4"/>
  <c r="I331" i="4"/>
  <c r="C332" i="4"/>
  <c r="E332" i="4"/>
  <c r="F332" i="4"/>
  <c r="G332" i="4"/>
  <c r="H332" i="4"/>
  <c r="I332" i="4"/>
  <c r="C333" i="4"/>
  <c r="E333" i="4"/>
  <c r="F333" i="4"/>
  <c r="G333" i="4"/>
  <c r="H333" i="4"/>
  <c r="I333" i="4"/>
  <c r="C334" i="4"/>
  <c r="E334" i="4"/>
  <c r="F334" i="4"/>
  <c r="G334" i="4"/>
  <c r="H334" i="4"/>
  <c r="I334" i="4"/>
  <c r="C335" i="4"/>
  <c r="E335" i="4"/>
  <c r="F335" i="4"/>
  <c r="G335" i="4"/>
  <c r="H335" i="4"/>
  <c r="I335" i="4"/>
  <c r="C336" i="4"/>
  <c r="E336" i="4"/>
  <c r="F336" i="4"/>
  <c r="G336" i="4"/>
  <c r="H336" i="4"/>
  <c r="I336" i="4"/>
  <c r="C337" i="4"/>
  <c r="E337" i="4"/>
  <c r="F337" i="4"/>
  <c r="G337" i="4"/>
  <c r="H337" i="4"/>
  <c r="I337" i="4"/>
  <c r="C338" i="4"/>
  <c r="E338" i="4"/>
  <c r="F338" i="4"/>
  <c r="G338" i="4"/>
  <c r="H338" i="4"/>
  <c r="I338" i="4"/>
  <c r="C339" i="4"/>
  <c r="E339" i="4"/>
  <c r="F339" i="4"/>
  <c r="G339" i="4"/>
  <c r="H339" i="4"/>
  <c r="I339" i="4"/>
  <c r="C340" i="4"/>
  <c r="E340" i="4"/>
  <c r="F340" i="4"/>
  <c r="G340" i="4"/>
  <c r="H340" i="4"/>
  <c r="I340" i="4"/>
  <c r="C341" i="4"/>
  <c r="E341" i="4"/>
  <c r="F341" i="4"/>
  <c r="G341" i="4"/>
  <c r="H341" i="4"/>
  <c r="I341" i="4"/>
  <c r="C342" i="4"/>
  <c r="E342" i="4"/>
  <c r="F342" i="4"/>
  <c r="G342" i="4"/>
  <c r="H342" i="4"/>
  <c r="I342" i="4"/>
  <c r="C343" i="4"/>
  <c r="E343" i="4"/>
  <c r="F343" i="4"/>
  <c r="G343" i="4"/>
  <c r="H343" i="4"/>
  <c r="I343" i="4"/>
  <c r="C344" i="4"/>
  <c r="E344" i="4"/>
  <c r="F344" i="4"/>
  <c r="G344" i="4"/>
  <c r="H344" i="4"/>
  <c r="I344" i="4"/>
  <c r="C345" i="4"/>
  <c r="E345" i="4"/>
  <c r="F345" i="4"/>
  <c r="G345" i="4"/>
  <c r="H345" i="4"/>
  <c r="I345" i="4"/>
  <c r="C346" i="4"/>
  <c r="E346" i="4"/>
  <c r="F346" i="4"/>
  <c r="G346" i="4"/>
  <c r="H346" i="4"/>
  <c r="I346" i="4"/>
  <c r="C347" i="4"/>
  <c r="E347" i="4"/>
  <c r="F347" i="4"/>
  <c r="G347" i="4"/>
  <c r="H347" i="4"/>
  <c r="I347" i="4"/>
  <c r="C348" i="4"/>
  <c r="E348" i="4"/>
  <c r="F348" i="4"/>
  <c r="G348" i="4"/>
  <c r="H348" i="4"/>
  <c r="I348" i="4"/>
  <c r="C349" i="4"/>
  <c r="E349" i="4"/>
  <c r="F349" i="4"/>
  <c r="G349" i="4"/>
  <c r="H349" i="4"/>
  <c r="I349" i="4"/>
  <c r="C350" i="4"/>
  <c r="E350" i="4"/>
  <c r="F350" i="4"/>
  <c r="G350" i="4"/>
  <c r="H350" i="4"/>
  <c r="I350" i="4"/>
  <c r="C351" i="4"/>
  <c r="E351" i="4"/>
  <c r="F351" i="4"/>
  <c r="G351" i="4"/>
  <c r="H351" i="4"/>
  <c r="I351" i="4"/>
  <c r="C352" i="4"/>
  <c r="E352" i="4"/>
  <c r="F352" i="4"/>
  <c r="G352" i="4"/>
  <c r="H352" i="4"/>
  <c r="I352" i="4"/>
  <c r="C353" i="4"/>
  <c r="E353" i="4"/>
  <c r="F353" i="4"/>
  <c r="G353" i="4"/>
  <c r="H353" i="4"/>
  <c r="I353" i="4"/>
  <c r="C354" i="4"/>
  <c r="E354" i="4"/>
  <c r="F354" i="4"/>
  <c r="G354" i="4"/>
  <c r="H354" i="4"/>
  <c r="I354" i="4"/>
  <c r="C355" i="4"/>
  <c r="E355" i="4"/>
  <c r="F355" i="4"/>
  <c r="G355" i="4"/>
  <c r="H355" i="4"/>
  <c r="I355" i="4"/>
  <c r="C356" i="4"/>
  <c r="E356" i="4"/>
  <c r="F356" i="4"/>
  <c r="G356" i="4"/>
  <c r="H356" i="4"/>
  <c r="I356" i="4"/>
  <c r="C357" i="4"/>
  <c r="E357" i="4"/>
  <c r="F357" i="4"/>
  <c r="G357" i="4"/>
  <c r="H357" i="4"/>
  <c r="I357" i="4"/>
  <c r="C358" i="4"/>
  <c r="E358" i="4"/>
  <c r="F358" i="4"/>
  <c r="G358" i="4"/>
  <c r="H358" i="4"/>
  <c r="I358" i="4"/>
  <c r="C359" i="4"/>
  <c r="E359" i="4"/>
  <c r="F359" i="4"/>
  <c r="G359" i="4"/>
  <c r="H359" i="4"/>
  <c r="I359" i="4"/>
  <c r="C360" i="4"/>
  <c r="E360" i="4"/>
  <c r="F360" i="4"/>
  <c r="G360" i="4"/>
  <c r="H360" i="4"/>
  <c r="I360" i="4"/>
  <c r="C361" i="4"/>
  <c r="E361" i="4"/>
  <c r="F361" i="4"/>
  <c r="G361" i="4"/>
  <c r="H361" i="4"/>
  <c r="I361" i="4"/>
  <c r="C362" i="4"/>
  <c r="E362" i="4"/>
  <c r="F362" i="4"/>
  <c r="G362" i="4"/>
  <c r="H362" i="4"/>
  <c r="I362" i="4"/>
  <c r="C363" i="4"/>
  <c r="E363" i="4"/>
  <c r="F363" i="4"/>
  <c r="G363" i="4"/>
  <c r="H363" i="4"/>
  <c r="I363" i="4"/>
  <c r="C364" i="4"/>
  <c r="E364" i="4"/>
  <c r="F364" i="4"/>
  <c r="G364" i="4"/>
  <c r="H364" i="4"/>
  <c r="I364" i="4"/>
  <c r="C365" i="4"/>
  <c r="E365" i="4"/>
  <c r="F365" i="4"/>
  <c r="G365" i="4"/>
  <c r="H365" i="4"/>
  <c r="I365" i="4"/>
  <c r="C366" i="4"/>
  <c r="E366" i="4"/>
  <c r="F366" i="4"/>
  <c r="G366" i="4"/>
  <c r="H366" i="4"/>
  <c r="I366" i="4"/>
  <c r="C367" i="4"/>
  <c r="E367" i="4"/>
  <c r="F367" i="4"/>
  <c r="G367" i="4"/>
  <c r="H367" i="4"/>
  <c r="I367" i="4"/>
  <c r="C368" i="4"/>
  <c r="E368" i="4"/>
  <c r="F368" i="4"/>
  <c r="G368" i="4"/>
  <c r="H368" i="4"/>
  <c r="I368" i="4"/>
  <c r="C369" i="4"/>
  <c r="E369" i="4"/>
  <c r="F369" i="4"/>
  <c r="G369" i="4"/>
  <c r="H369" i="4"/>
  <c r="I369" i="4"/>
  <c r="C370" i="4"/>
  <c r="E370" i="4"/>
  <c r="F370" i="4"/>
  <c r="G370" i="4"/>
  <c r="H370" i="4"/>
  <c r="I370" i="4"/>
  <c r="C371" i="4"/>
  <c r="E371" i="4"/>
  <c r="F371" i="4"/>
  <c r="G371" i="4"/>
  <c r="H371" i="4"/>
  <c r="I371" i="4"/>
  <c r="C372" i="4"/>
  <c r="E372" i="4"/>
  <c r="F372" i="4"/>
  <c r="G372" i="4"/>
  <c r="H372" i="4"/>
  <c r="I372" i="4"/>
  <c r="C373" i="4"/>
  <c r="E373" i="4"/>
  <c r="F373" i="4"/>
  <c r="G373" i="4"/>
  <c r="H373" i="4"/>
  <c r="I373" i="4"/>
  <c r="C374" i="4"/>
  <c r="E374" i="4"/>
  <c r="F374" i="4"/>
  <c r="G374" i="4"/>
  <c r="H374" i="4"/>
  <c r="I374" i="4"/>
  <c r="C375" i="4"/>
  <c r="E375" i="4"/>
  <c r="F375" i="4"/>
  <c r="G375" i="4"/>
  <c r="H375" i="4"/>
  <c r="I375" i="4"/>
  <c r="C376" i="4"/>
  <c r="E376" i="4"/>
  <c r="F376" i="4"/>
  <c r="G376" i="4"/>
  <c r="H376" i="4"/>
  <c r="I376" i="4"/>
  <c r="C377" i="4"/>
  <c r="E377" i="4"/>
  <c r="F377" i="4"/>
  <c r="G377" i="4"/>
  <c r="H377" i="4"/>
  <c r="I377" i="4"/>
  <c r="C378" i="4"/>
  <c r="E378" i="4"/>
  <c r="F378" i="4"/>
  <c r="G378" i="4"/>
  <c r="H378" i="4"/>
  <c r="I378" i="4"/>
  <c r="C379" i="4"/>
  <c r="E379" i="4"/>
  <c r="F379" i="4"/>
  <c r="G379" i="4"/>
  <c r="H379" i="4"/>
  <c r="I379" i="4"/>
  <c r="C380" i="4"/>
  <c r="E380" i="4"/>
  <c r="F380" i="4"/>
  <c r="G380" i="4"/>
  <c r="H380" i="4"/>
  <c r="I380" i="4"/>
  <c r="C381" i="4"/>
  <c r="E381" i="4"/>
  <c r="F381" i="4"/>
  <c r="G381" i="4"/>
  <c r="H381" i="4"/>
  <c r="I381" i="4"/>
  <c r="C382" i="4"/>
  <c r="E382" i="4"/>
  <c r="F382" i="4"/>
  <c r="G382" i="4"/>
  <c r="H382" i="4"/>
  <c r="I382" i="4"/>
  <c r="C383" i="4"/>
  <c r="E383" i="4"/>
  <c r="F383" i="4"/>
  <c r="G383" i="4"/>
  <c r="H383" i="4"/>
  <c r="I383" i="4"/>
  <c r="C384" i="4"/>
  <c r="E384" i="4"/>
  <c r="F384" i="4"/>
  <c r="G384" i="4"/>
  <c r="H384" i="4"/>
  <c r="I384" i="4"/>
  <c r="C385" i="4"/>
  <c r="E385" i="4"/>
  <c r="F385" i="4"/>
  <c r="G385" i="4"/>
  <c r="H385" i="4"/>
  <c r="I385" i="4"/>
  <c r="C386" i="4"/>
  <c r="E386" i="4"/>
  <c r="F386" i="4"/>
  <c r="G386" i="4"/>
  <c r="H386" i="4"/>
  <c r="I386" i="4"/>
  <c r="C387" i="4"/>
  <c r="E387" i="4"/>
  <c r="F387" i="4"/>
  <c r="G387" i="4"/>
  <c r="H387" i="4"/>
  <c r="I387" i="4"/>
  <c r="C388" i="4"/>
  <c r="E388" i="4"/>
  <c r="F388" i="4"/>
  <c r="G388" i="4"/>
  <c r="H388" i="4"/>
  <c r="I388" i="4"/>
  <c r="C389" i="4"/>
  <c r="E389" i="4"/>
  <c r="F389" i="4"/>
  <c r="G389" i="4"/>
  <c r="H389" i="4"/>
  <c r="I389" i="4"/>
  <c r="C390" i="4"/>
  <c r="E390" i="4"/>
  <c r="F390" i="4"/>
  <c r="G390" i="4"/>
  <c r="H390" i="4"/>
  <c r="I390" i="4"/>
  <c r="C391" i="4"/>
  <c r="E391" i="4"/>
  <c r="F391" i="4"/>
  <c r="G391" i="4"/>
  <c r="H391" i="4"/>
  <c r="I391" i="4"/>
  <c r="C392" i="4"/>
  <c r="E392" i="4"/>
  <c r="F392" i="4"/>
  <c r="G392" i="4"/>
  <c r="H392" i="4"/>
  <c r="I392" i="4"/>
  <c r="C393" i="4"/>
  <c r="E393" i="4"/>
  <c r="F393" i="4"/>
  <c r="G393" i="4"/>
  <c r="H393" i="4"/>
  <c r="I393" i="4"/>
  <c r="C396" i="4"/>
  <c r="E396" i="4"/>
  <c r="F396" i="4"/>
  <c r="G396" i="4"/>
  <c r="H396" i="4"/>
  <c r="I396" i="4"/>
  <c r="C397" i="4"/>
  <c r="E397" i="4"/>
  <c r="F397" i="4"/>
  <c r="G397" i="4"/>
  <c r="H397" i="4"/>
  <c r="I397" i="4"/>
  <c r="C320" i="4"/>
  <c r="C319" i="4"/>
  <c r="E319" i="4"/>
  <c r="F319" i="4"/>
  <c r="G319" i="4"/>
  <c r="H319" i="4"/>
  <c r="I319" i="4"/>
  <c r="E320" i="4"/>
  <c r="F320" i="4"/>
  <c r="G320" i="4"/>
  <c r="H320" i="4"/>
  <c r="I320" i="4"/>
  <c r="C246" i="4"/>
  <c r="E246" i="4"/>
  <c r="F246" i="4"/>
  <c r="G246" i="4"/>
  <c r="H246" i="4"/>
  <c r="I246" i="4"/>
  <c r="C247" i="4"/>
  <c r="E247" i="4"/>
  <c r="F247" i="4"/>
  <c r="G247" i="4"/>
  <c r="H247" i="4"/>
  <c r="I247" i="4"/>
  <c r="C248" i="4"/>
  <c r="E248" i="4"/>
  <c r="F248" i="4"/>
  <c r="G248" i="4"/>
  <c r="H248" i="4"/>
  <c r="I248" i="4"/>
  <c r="C249" i="4"/>
  <c r="E249" i="4"/>
  <c r="F249" i="4"/>
  <c r="G249" i="4"/>
  <c r="H249" i="4"/>
  <c r="I249" i="4"/>
  <c r="C250" i="4"/>
  <c r="E250" i="4"/>
  <c r="F250" i="4"/>
  <c r="G250" i="4"/>
  <c r="H250" i="4"/>
  <c r="I250" i="4"/>
  <c r="C251" i="4"/>
  <c r="E251" i="4"/>
  <c r="F251" i="4"/>
  <c r="G251" i="4"/>
  <c r="H251" i="4"/>
  <c r="I251" i="4"/>
  <c r="C252" i="4"/>
  <c r="E252" i="4"/>
  <c r="F252" i="4"/>
  <c r="G252" i="4"/>
  <c r="H252" i="4"/>
  <c r="I252" i="4"/>
  <c r="C253" i="4"/>
  <c r="E253" i="4"/>
  <c r="F253" i="4"/>
  <c r="G253" i="4"/>
  <c r="H253" i="4"/>
  <c r="I253" i="4"/>
  <c r="C254" i="4"/>
  <c r="E254" i="4"/>
  <c r="F254" i="4"/>
  <c r="G254" i="4"/>
  <c r="H254" i="4"/>
  <c r="I254" i="4"/>
  <c r="C255" i="4"/>
  <c r="E255" i="4"/>
  <c r="F255" i="4"/>
  <c r="G255" i="4"/>
  <c r="H255" i="4"/>
  <c r="I255" i="4"/>
  <c r="C256" i="4"/>
  <c r="E256" i="4"/>
  <c r="F256" i="4"/>
  <c r="G256" i="4"/>
  <c r="H256" i="4"/>
  <c r="I256" i="4"/>
  <c r="C257" i="4"/>
  <c r="E257" i="4"/>
  <c r="F257" i="4"/>
  <c r="G257" i="4"/>
  <c r="H257" i="4"/>
  <c r="I257" i="4"/>
  <c r="C258" i="4"/>
  <c r="E258" i="4"/>
  <c r="F258" i="4"/>
  <c r="G258" i="4"/>
  <c r="H258" i="4"/>
  <c r="I258" i="4"/>
  <c r="C259" i="4"/>
  <c r="E259" i="4"/>
  <c r="F259" i="4"/>
  <c r="G259" i="4"/>
  <c r="H259" i="4"/>
  <c r="I259" i="4"/>
  <c r="C260" i="4"/>
  <c r="E260" i="4"/>
  <c r="F260" i="4"/>
  <c r="G260" i="4"/>
  <c r="H260" i="4"/>
  <c r="I260" i="4"/>
  <c r="C261" i="4"/>
  <c r="E261" i="4"/>
  <c r="F261" i="4"/>
  <c r="G261" i="4"/>
  <c r="H261" i="4"/>
  <c r="I261" i="4"/>
  <c r="C262" i="4"/>
  <c r="E262" i="4"/>
  <c r="F262" i="4"/>
  <c r="G262" i="4"/>
  <c r="H262" i="4"/>
  <c r="I262" i="4"/>
  <c r="C263" i="4"/>
  <c r="E263" i="4"/>
  <c r="F263" i="4"/>
  <c r="G263" i="4"/>
  <c r="H263" i="4"/>
  <c r="I263" i="4"/>
  <c r="C264" i="4"/>
  <c r="E264" i="4"/>
  <c r="F264" i="4"/>
  <c r="G264" i="4"/>
  <c r="H264" i="4"/>
  <c r="I264" i="4"/>
  <c r="C265" i="4"/>
  <c r="E265" i="4"/>
  <c r="F265" i="4"/>
  <c r="G265" i="4"/>
  <c r="H265" i="4"/>
  <c r="I265" i="4"/>
  <c r="C266" i="4"/>
  <c r="E266" i="4"/>
  <c r="F266" i="4"/>
  <c r="G266" i="4"/>
  <c r="H266" i="4"/>
  <c r="I266" i="4"/>
  <c r="C267" i="4"/>
  <c r="E267" i="4"/>
  <c r="F267" i="4"/>
  <c r="G267" i="4"/>
  <c r="H267" i="4"/>
  <c r="I267" i="4"/>
  <c r="C268" i="4"/>
  <c r="E268" i="4"/>
  <c r="F268" i="4"/>
  <c r="G268" i="4"/>
  <c r="H268" i="4"/>
  <c r="I268" i="4"/>
  <c r="C269" i="4"/>
  <c r="E269" i="4"/>
  <c r="F269" i="4"/>
  <c r="G269" i="4"/>
  <c r="H269" i="4"/>
  <c r="I269" i="4"/>
  <c r="C270" i="4"/>
  <c r="E270" i="4"/>
  <c r="F270" i="4"/>
  <c r="G270" i="4"/>
  <c r="H270" i="4"/>
  <c r="I270" i="4"/>
  <c r="C271" i="4"/>
  <c r="E271" i="4"/>
  <c r="F271" i="4"/>
  <c r="G271" i="4"/>
  <c r="H271" i="4"/>
  <c r="I271" i="4"/>
  <c r="C272" i="4"/>
  <c r="E272" i="4"/>
  <c r="F272" i="4"/>
  <c r="G272" i="4"/>
  <c r="H272" i="4"/>
  <c r="I272" i="4"/>
  <c r="C273" i="4"/>
  <c r="E273" i="4"/>
  <c r="F273" i="4"/>
  <c r="G273" i="4"/>
  <c r="H273" i="4"/>
  <c r="I273" i="4"/>
  <c r="C274" i="4"/>
  <c r="E274" i="4"/>
  <c r="F274" i="4"/>
  <c r="G274" i="4"/>
  <c r="H274" i="4"/>
  <c r="I274" i="4"/>
  <c r="C275" i="4"/>
  <c r="E275" i="4"/>
  <c r="F275" i="4"/>
  <c r="G275" i="4"/>
  <c r="H275" i="4"/>
  <c r="I275" i="4"/>
  <c r="C276" i="4"/>
  <c r="E276" i="4"/>
  <c r="F276" i="4"/>
  <c r="G276" i="4"/>
  <c r="H276" i="4"/>
  <c r="I276" i="4"/>
  <c r="C277" i="4"/>
  <c r="E277" i="4"/>
  <c r="F277" i="4"/>
  <c r="G277" i="4"/>
  <c r="H277" i="4"/>
  <c r="I277" i="4"/>
  <c r="C278" i="4"/>
  <c r="E278" i="4"/>
  <c r="F278" i="4"/>
  <c r="G278" i="4"/>
  <c r="H278" i="4"/>
  <c r="I278" i="4"/>
  <c r="C279" i="4"/>
  <c r="E279" i="4"/>
  <c r="F279" i="4"/>
  <c r="G279" i="4"/>
  <c r="H279" i="4"/>
  <c r="I279" i="4"/>
  <c r="C280" i="4"/>
  <c r="E280" i="4"/>
  <c r="F280" i="4"/>
  <c r="G280" i="4"/>
  <c r="H280" i="4"/>
  <c r="I280" i="4"/>
  <c r="C281" i="4"/>
  <c r="E281" i="4"/>
  <c r="F281" i="4"/>
  <c r="G281" i="4"/>
  <c r="H281" i="4"/>
  <c r="I281" i="4"/>
  <c r="C282" i="4"/>
  <c r="E282" i="4"/>
  <c r="F282" i="4"/>
  <c r="G282" i="4"/>
  <c r="H282" i="4"/>
  <c r="I282" i="4"/>
  <c r="C283" i="4"/>
  <c r="E283" i="4"/>
  <c r="F283" i="4"/>
  <c r="G283" i="4"/>
  <c r="H283" i="4"/>
  <c r="I283" i="4"/>
  <c r="C284" i="4"/>
  <c r="E284" i="4"/>
  <c r="F284" i="4"/>
  <c r="G284" i="4"/>
  <c r="H284" i="4"/>
  <c r="I284" i="4"/>
  <c r="C285" i="4"/>
  <c r="E285" i="4"/>
  <c r="F285" i="4"/>
  <c r="G285" i="4"/>
  <c r="H285" i="4"/>
  <c r="I285" i="4"/>
  <c r="C286" i="4"/>
  <c r="E286" i="4"/>
  <c r="F286" i="4"/>
  <c r="G286" i="4"/>
  <c r="H286" i="4"/>
  <c r="I286" i="4"/>
  <c r="C287" i="4"/>
  <c r="E287" i="4"/>
  <c r="F287" i="4"/>
  <c r="G287" i="4"/>
  <c r="H287" i="4"/>
  <c r="I287" i="4"/>
  <c r="C288" i="4"/>
  <c r="E288" i="4"/>
  <c r="F288" i="4"/>
  <c r="G288" i="4"/>
  <c r="H288" i="4"/>
  <c r="I288" i="4"/>
  <c r="C289" i="4"/>
  <c r="E289" i="4"/>
  <c r="F289" i="4"/>
  <c r="G289" i="4"/>
  <c r="H289" i="4"/>
  <c r="I289" i="4"/>
  <c r="C290" i="4"/>
  <c r="E290" i="4"/>
  <c r="F290" i="4"/>
  <c r="G290" i="4"/>
  <c r="H290" i="4"/>
  <c r="I290" i="4"/>
  <c r="C291" i="4"/>
  <c r="E291" i="4"/>
  <c r="F291" i="4"/>
  <c r="G291" i="4"/>
  <c r="H291" i="4"/>
  <c r="I291" i="4"/>
  <c r="C292" i="4"/>
  <c r="E292" i="4"/>
  <c r="F292" i="4"/>
  <c r="G292" i="4"/>
  <c r="H292" i="4"/>
  <c r="I292" i="4"/>
  <c r="C293" i="4"/>
  <c r="E293" i="4"/>
  <c r="F293" i="4"/>
  <c r="G293" i="4"/>
  <c r="H293" i="4"/>
  <c r="I293" i="4"/>
  <c r="C294" i="4"/>
  <c r="E294" i="4"/>
  <c r="F294" i="4"/>
  <c r="G294" i="4"/>
  <c r="H294" i="4"/>
  <c r="I294" i="4"/>
  <c r="C295" i="4"/>
  <c r="E295" i="4"/>
  <c r="F295" i="4"/>
  <c r="G295" i="4"/>
  <c r="H295" i="4"/>
  <c r="I295" i="4"/>
  <c r="C296" i="4"/>
  <c r="E296" i="4"/>
  <c r="F296" i="4"/>
  <c r="G296" i="4"/>
  <c r="H296" i="4"/>
  <c r="I296" i="4"/>
  <c r="C297" i="4"/>
  <c r="E297" i="4"/>
  <c r="F297" i="4"/>
  <c r="G297" i="4"/>
  <c r="H297" i="4"/>
  <c r="I297" i="4"/>
  <c r="C298" i="4"/>
  <c r="E298" i="4"/>
  <c r="F298" i="4"/>
  <c r="G298" i="4"/>
  <c r="H298" i="4"/>
  <c r="I298" i="4"/>
  <c r="C299" i="4"/>
  <c r="E299" i="4"/>
  <c r="F299" i="4"/>
  <c r="G299" i="4"/>
  <c r="H299" i="4"/>
  <c r="I299" i="4"/>
  <c r="C300" i="4"/>
  <c r="E300" i="4"/>
  <c r="F300" i="4"/>
  <c r="G300" i="4"/>
  <c r="H300" i="4"/>
  <c r="I300" i="4"/>
  <c r="C301" i="4"/>
  <c r="E301" i="4"/>
  <c r="F301" i="4"/>
  <c r="G301" i="4"/>
  <c r="H301" i="4"/>
  <c r="I301" i="4"/>
  <c r="C302" i="4"/>
  <c r="E302" i="4"/>
  <c r="F302" i="4"/>
  <c r="G302" i="4"/>
  <c r="H302" i="4"/>
  <c r="I302" i="4"/>
  <c r="C303" i="4"/>
  <c r="E303" i="4"/>
  <c r="F303" i="4"/>
  <c r="G303" i="4"/>
  <c r="H303" i="4"/>
  <c r="I303" i="4"/>
  <c r="C304" i="4"/>
  <c r="E304" i="4"/>
  <c r="F304" i="4"/>
  <c r="G304" i="4"/>
  <c r="H304" i="4"/>
  <c r="I304" i="4"/>
  <c r="C305" i="4"/>
  <c r="E305" i="4"/>
  <c r="F305" i="4"/>
  <c r="G305" i="4"/>
  <c r="H305" i="4"/>
  <c r="I305" i="4"/>
  <c r="C306" i="4"/>
  <c r="E306" i="4"/>
  <c r="F306" i="4"/>
  <c r="G306" i="4"/>
  <c r="H306" i="4"/>
  <c r="I306" i="4"/>
  <c r="C307" i="4"/>
  <c r="E307" i="4"/>
  <c r="F307" i="4"/>
  <c r="G307" i="4"/>
  <c r="H307" i="4"/>
  <c r="I307" i="4"/>
  <c r="C308" i="4"/>
  <c r="E308" i="4"/>
  <c r="F308" i="4"/>
  <c r="G308" i="4"/>
  <c r="H308" i="4"/>
  <c r="I308" i="4"/>
  <c r="C309" i="4"/>
  <c r="E309" i="4"/>
  <c r="F309" i="4"/>
  <c r="G309" i="4"/>
  <c r="H309" i="4"/>
  <c r="I309" i="4"/>
  <c r="C310" i="4"/>
  <c r="E310" i="4"/>
  <c r="F310" i="4"/>
  <c r="G310" i="4"/>
  <c r="H310" i="4"/>
  <c r="I310" i="4"/>
  <c r="C311" i="4"/>
  <c r="E311" i="4"/>
  <c r="F311" i="4"/>
  <c r="G311" i="4"/>
  <c r="H311" i="4"/>
  <c r="I311" i="4"/>
  <c r="C312" i="4"/>
  <c r="E312" i="4"/>
  <c r="F312" i="4"/>
  <c r="G312" i="4"/>
  <c r="H312" i="4"/>
  <c r="I312" i="4"/>
  <c r="C313" i="4"/>
  <c r="E313" i="4"/>
  <c r="F313" i="4"/>
  <c r="G313" i="4"/>
  <c r="H313" i="4"/>
  <c r="I313" i="4"/>
  <c r="C314" i="4"/>
  <c r="E314" i="4"/>
  <c r="F314" i="4"/>
  <c r="G314" i="4"/>
  <c r="H314" i="4"/>
  <c r="I314" i="4"/>
  <c r="C315" i="4"/>
  <c r="E315" i="4"/>
  <c r="F315" i="4"/>
  <c r="G315" i="4"/>
  <c r="H315" i="4"/>
  <c r="I315" i="4"/>
  <c r="C316" i="4"/>
  <c r="E316" i="4"/>
  <c r="F316" i="4"/>
  <c r="G316" i="4"/>
  <c r="H316" i="4"/>
  <c r="I316" i="4"/>
  <c r="C242" i="4"/>
  <c r="E242" i="4"/>
  <c r="F242" i="4"/>
  <c r="G242" i="4"/>
  <c r="H242" i="4"/>
  <c r="I242" i="4"/>
  <c r="C243" i="4"/>
  <c r="E243" i="4"/>
  <c r="F243" i="4"/>
  <c r="G243" i="4"/>
  <c r="H243" i="4"/>
  <c r="I243" i="4"/>
  <c r="C239" i="4"/>
  <c r="C169" i="4"/>
  <c r="E169" i="4"/>
  <c r="F169" i="4"/>
  <c r="G169" i="4"/>
  <c r="H169" i="4"/>
  <c r="I169" i="4"/>
  <c r="C170" i="4"/>
  <c r="E170" i="4"/>
  <c r="F170" i="4"/>
  <c r="G170" i="4"/>
  <c r="H170" i="4"/>
  <c r="I170" i="4"/>
  <c r="C171" i="4"/>
  <c r="E171" i="4"/>
  <c r="F171" i="4"/>
  <c r="G171" i="4"/>
  <c r="H171" i="4"/>
  <c r="I171" i="4"/>
  <c r="C172" i="4"/>
  <c r="E172" i="4"/>
  <c r="F172" i="4"/>
  <c r="G172" i="4"/>
  <c r="H172" i="4"/>
  <c r="I172" i="4"/>
  <c r="C173" i="4"/>
  <c r="E173" i="4"/>
  <c r="F173" i="4"/>
  <c r="G173" i="4"/>
  <c r="H173" i="4"/>
  <c r="I173" i="4"/>
  <c r="C174" i="4"/>
  <c r="E174" i="4"/>
  <c r="F174" i="4"/>
  <c r="G174" i="4"/>
  <c r="H174" i="4"/>
  <c r="I174" i="4"/>
  <c r="C175" i="4"/>
  <c r="E175" i="4"/>
  <c r="F175" i="4"/>
  <c r="G175" i="4"/>
  <c r="H175" i="4"/>
  <c r="I175" i="4"/>
  <c r="C176" i="4"/>
  <c r="E176" i="4"/>
  <c r="F176" i="4"/>
  <c r="G176" i="4"/>
  <c r="H176" i="4"/>
  <c r="I176" i="4"/>
  <c r="C177" i="4"/>
  <c r="E177" i="4"/>
  <c r="F177" i="4"/>
  <c r="G177" i="4"/>
  <c r="H177" i="4"/>
  <c r="I177" i="4"/>
  <c r="C178" i="4"/>
  <c r="E178" i="4"/>
  <c r="F178" i="4"/>
  <c r="G178" i="4"/>
  <c r="H178" i="4"/>
  <c r="I178" i="4"/>
  <c r="C179" i="4"/>
  <c r="E179" i="4"/>
  <c r="F179" i="4"/>
  <c r="G179" i="4"/>
  <c r="H179" i="4"/>
  <c r="I179" i="4"/>
  <c r="C180" i="4"/>
  <c r="E180" i="4"/>
  <c r="F180" i="4"/>
  <c r="G180" i="4"/>
  <c r="H180" i="4"/>
  <c r="I180" i="4"/>
  <c r="C181" i="4"/>
  <c r="E181" i="4"/>
  <c r="F181" i="4"/>
  <c r="G181" i="4"/>
  <c r="H181" i="4"/>
  <c r="I181" i="4"/>
  <c r="C182" i="4"/>
  <c r="E182" i="4"/>
  <c r="F182" i="4"/>
  <c r="G182" i="4"/>
  <c r="H182" i="4"/>
  <c r="I182" i="4"/>
  <c r="C183" i="4"/>
  <c r="E183" i="4"/>
  <c r="F183" i="4"/>
  <c r="G183" i="4"/>
  <c r="H183" i="4"/>
  <c r="I183" i="4"/>
  <c r="C184" i="4"/>
  <c r="E184" i="4"/>
  <c r="F184" i="4"/>
  <c r="G184" i="4"/>
  <c r="H184" i="4"/>
  <c r="I184" i="4"/>
  <c r="C185" i="4"/>
  <c r="E185" i="4"/>
  <c r="F185" i="4"/>
  <c r="G185" i="4"/>
  <c r="H185" i="4"/>
  <c r="I185" i="4"/>
  <c r="C186" i="4"/>
  <c r="E186" i="4"/>
  <c r="F186" i="4"/>
  <c r="G186" i="4"/>
  <c r="H186" i="4"/>
  <c r="I186" i="4"/>
  <c r="C187" i="4"/>
  <c r="E187" i="4"/>
  <c r="F187" i="4"/>
  <c r="G187" i="4"/>
  <c r="H187" i="4"/>
  <c r="I187" i="4"/>
  <c r="C188" i="4"/>
  <c r="E188" i="4"/>
  <c r="F188" i="4"/>
  <c r="G188" i="4"/>
  <c r="H188" i="4"/>
  <c r="I188" i="4"/>
  <c r="C189" i="4"/>
  <c r="E189" i="4"/>
  <c r="F189" i="4"/>
  <c r="G189" i="4"/>
  <c r="H189" i="4"/>
  <c r="I189" i="4"/>
  <c r="C190" i="4"/>
  <c r="E190" i="4"/>
  <c r="F190" i="4"/>
  <c r="G190" i="4"/>
  <c r="H190" i="4"/>
  <c r="I190" i="4"/>
  <c r="C191" i="4"/>
  <c r="E191" i="4"/>
  <c r="F191" i="4"/>
  <c r="G191" i="4"/>
  <c r="H191" i="4"/>
  <c r="I191" i="4"/>
  <c r="C192" i="4"/>
  <c r="E192" i="4"/>
  <c r="F192" i="4"/>
  <c r="G192" i="4"/>
  <c r="H192" i="4"/>
  <c r="I192" i="4"/>
  <c r="C193" i="4"/>
  <c r="E193" i="4"/>
  <c r="F193" i="4"/>
  <c r="G193" i="4"/>
  <c r="H193" i="4"/>
  <c r="I193" i="4"/>
  <c r="C194" i="4"/>
  <c r="E194" i="4"/>
  <c r="F194" i="4"/>
  <c r="G194" i="4"/>
  <c r="H194" i="4"/>
  <c r="I194" i="4"/>
  <c r="C195" i="4"/>
  <c r="E195" i="4"/>
  <c r="F195" i="4"/>
  <c r="G195" i="4"/>
  <c r="H195" i="4"/>
  <c r="I195" i="4"/>
  <c r="C196" i="4"/>
  <c r="E196" i="4"/>
  <c r="F196" i="4"/>
  <c r="G196" i="4"/>
  <c r="H196" i="4"/>
  <c r="I196" i="4"/>
  <c r="C197" i="4"/>
  <c r="E197" i="4"/>
  <c r="F197" i="4"/>
  <c r="G197" i="4"/>
  <c r="H197" i="4"/>
  <c r="I197" i="4"/>
  <c r="C198" i="4"/>
  <c r="E198" i="4"/>
  <c r="F198" i="4"/>
  <c r="G198" i="4"/>
  <c r="H198" i="4"/>
  <c r="I198" i="4"/>
  <c r="C199" i="4"/>
  <c r="E199" i="4"/>
  <c r="F199" i="4"/>
  <c r="G199" i="4"/>
  <c r="H199" i="4"/>
  <c r="I199" i="4"/>
  <c r="C200" i="4"/>
  <c r="E200" i="4"/>
  <c r="F200" i="4"/>
  <c r="G200" i="4"/>
  <c r="H200" i="4"/>
  <c r="I200" i="4"/>
  <c r="C201" i="4"/>
  <c r="E201" i="4"/>
  <c r="F201" i="4"/>
  <c r="G201" i="4"/>
  <c r="H201" i="4"/>
  <c r="I201" i="4"/>
  <c r="C202" i="4"/>
  <c r="E202" i="4"/>
  <c r="F202" i="4"/>
  <c r="G202" i="4"/>
  <c r="H202" i="4"/>
  <c r="I202" i="4"/>
  <c r="C203" i="4"/>
  <c r="E203" i="4"/>
  <c r="F203" i="4"/>
  <c r="G203" i="4"/>
  <c r="H203" i="4"/>
  <c r="I203" i="4"/>
  <c r="C204" i="4"/>
  <c r="E204" i="4"/>
  <c r="F204" i="4"/>
  <c r="G204" i="4"/>
  <c r="H204" i="4"/>
  <c r="I204" i="4"/>
  <c r="C205" i="4"/>
  <c r="E205" i="4"/>
  <c r="F205" i="4"/>
  <c r="G205" i="4"/>
  <c r="H205" i="4"/>
  <c r="I205" i="4"/>
  <c r="C206" i="4"/>
  <c r="E206" i="4"/>
  <c r="F206" i="4"/>
  <c r="G206" i="4"/>
  <c r="H206" i="4"/>
  <c r="I206" i="4"/>
  <c r="C207" i="4"/>
  <c r="E207" i="4"/>
  <c r="F207" i="4"/>
  <c r="G207" i="4"/>
  <c r="H207" i="4"/>
  <c r="I207" i="4"/>
  <c r="C208" i="4"/>
  <c r="E208" i="4"/>
  <c r="F208" i="4"/>
  <c r="G208" i="4"/>
  <c r="H208" i="4"/>
  <c r="I208" i="4"/>
  <c r="C209" i="4"/>
  <c r="E209" i="4"/>
  <c r="F209" i="4"/>
  <c r="G209" i="4"/>
  <c r="H209" i="4"/>
  <c r="I209" i="4"/>
  <c r="C210" i="4"/>
  <c r="E210" i="4"/>
  <c r="F210" i="4"/>
  <c r="G210" i="4"/>
  <c r="H210" i="4"/>
  <c r="I210" i="4"/>
  <c r="C211" i="4"/>
  <c r="E211" i="4"/>
  <c r="F211" i="4"/>
  <c r="G211" i="4"/>
  <c r="H211" i="4"/>
  <c r="I211" i="4"/>
  <c r="C212" i="4"/>
  <c r="E212" i="4"/>
  <c r="F212" i="4"/>
  <c r="G212" i="4"/>
  <c r="H212" i="4"/>
  <c r="I212" i="4"/>
  <c r="C213" i="4"/>
  <c r="E213" i="4"/>
  <c r="F213" i="4"/>
  <c r="G213" i="4"/>
  <c r="H213" i="4"/>
  <c r="I213" i="4"/>
  <c r="C214" i="4"/>
  <c r="E214" i="4"/>
  <c r="F214" i="4"/>
  <c r="G214" i="4"/>
  <c r="H214" i="4"/>
  <c r="I214" i="4"/>
  <c r="C215" i="4"/>
  <c r="E215" i="4"/>
  <c r="F215" i="4"/>
  <c r="G215" i="4"/>
  <c r="H215" i="4"/>
  <c r="I215" i="4"/>
  <c r="C216" i="4"/>
  <c r="E216" i="4"/>
  <c r="F216" i="4"/>
  <c r="G216" i="4"/>
  <c r="H216" i="4"/>
  <c r="I216" i="4"/>
  <c r="C217" i="4"/>
  <c r="E217" i="4"/>
  <c r="F217" i="4"/>
  <c r="G217" i="4"/>
  <c r="H217" i="4"/>
  <c r="I217" i="4"/>
  <c r="C218" i="4"/>
  <c r="E218" i="4"/>
  <c r="F218" i="4"/>
  <c r="G218" i="4"/>
  <c r="H218" i="4"/>
  <c r="I218" i="4"/>
  <c r="C219" i="4"/>
  <c r="E219" i="4"/>
  <c r="F219" i="4"/>
  <c r="G219" i="4"/>
  <c r="H219" i="4"/>
  <c r="I219" i="4"/>
  <c r="C220" i="4"/>
  <c r="E220" i="4"/>
  <c r="F220" i="4"/>
  <c r="G220" i="4"/>
  <c r="H220" i="4"/>
  <c r="I220" i="4"/>
  <c r="C221" i="4"/>
  <c r="E221" i="4"/>
  <c r="F221" i="4"/>
  <c r="G221" i="4"/>
  <c r="H221" i="4"/>
  <c r="I221" i="4"/>
  <c r="C222" i="4"/>
  <c r="E222" i="4"/>
  <c r="F222" i="4"/>
  <c r="G222" i="4"/>
  <c r="H222" i="4"/>
  <c r="I222" i="4"/>
  <c r="C223" i="4"/>
  <c r="E223" i="4"/>
  <c r="F223" i="4"/>
  <c r="G223" i="4"/>
  <c r="H223" i="4"/>
  <c r="I223" i="4"/>
  <c r="C224" i="4"/>
  <c r="E224" i="4"/>
  <c r="F224" i="4"/>
  <c r="G224" i="4"/>
  <c r="H224" i="4"/>
  <c r="I224" i="4"/>
  <c r="C225" i="4"/>
  <c r="E225" i="4"/>
  <c r="F225" i="4"/>
  <c r="G225" i="4"/>
  <c r="H225" i="4"/>
  <c r="I225" i="4"/>
  <c r="C226" i="4"/>
  <c r="E226" i="4"/>
  <c r="F226" i="4"/>
  <c r="G226" i="4"/>
  <c r="H226" i="4"/>
  <c r="I226" i="4"/>
  <c r="C227" i="4"/>
  <c r="E227" i="4"/>
  <c r="F227" i="4"/>
  <c r="G227" i="4"/>
  <c r="H227" i="4"/>
  <c r="I227" i="4"/>
  <c r="C228" i="4"/>
  <c r="E228" i="4"/>
  <c r="F228" i="4"/>
  <c r="G228" i="4"/>
  <c r="H228" i="4"/>
  <c r="I228" i="4"/>
  <c r="C229" i="4"/>
  <c r="E229" i="4"/>
  <c r="F229" i="4"/>
  <c r="G229" i="4"/>
  <c r="H229" i="4"/>
  <c r="I229" i="4"/>
  <c r="C230" i="4"/>
  <c r="E230" i="4"/>
  <c r="F230" i="4"/>
  <c r="G230" i="4"/>
  <c r="H230" i="4"/>
  <c r="I230" i="4"/>
  <c r="C231" i="4"/>
  <c r="E231" i="4"/>
  <c r="F231" i="4"/>
  <c r="G231" i="4"/>
  <c r="H231" i="4"/>
  <c r="I231" i="4"/>
  <c r="C232" i="4"/>
  <c r="E232" i="4"/>
  <c r="F232" i="4"/>
  <c r="G232" i="4"/>
  <c r="H232" i="4"/>
  <c r="I232" i="4"/>
  <c r="C233" i="4"/>
  <c r="E233" i="4"/>
  <c r="F233" i="4"/>
  <c r="G233" i="4"/>
  <c r="H233" i="4"/>
  <c r="I233" i="4"/>
  <c r="C234" i="4"/>
  <c r="E234" i="4"/>
  <c r="F234" i="4"/>
  <c r="G234" i="4"/>
  <c r="H234" i="4"/>
  <c r="I234" i="4"/>
  <c r="C235" i="4"/>
  <c r="E235" i="4"/>
  <c r="F235" i="4"/>
  <c r="G235" i="4"/>
  <c r="H235" i="4"/>
  <c r="I235" i="4"/>
  <c r="C236" i="4"/>
  <c r="E236" i="4"/>
  <c r="F236" i="4"/>
  <c r="G236" i="4"/>
  <c r="H236" i="4"/>
  <c r="I236" i="4"/>
  <c r="C237" i="4"/>
  <c r="E237" i="4"/>
  <c r="F237" i="4"/>
  <c r="G237" i="4"/>
  <c r="H237" i="4"/>
  <c r="I237" i="4"/>
  <c r="C238" i="4"/>
  <c r="E238" i="4"/>
  <c r="F238" i="4"/>
  <c r="G238" i="4"/>
  <c r="H238" i="4"/>
  <c r="I238" i="4"/>
  <c r="E239" i="4"/>
  <c r="F239" i="4"/>
  <c r="G239" i="4"/>
  <c r="H239" i="4"/>
  <c r="I239" i="4"/>
  <c r="C92" i="4"/>
  <c r="E92" i="4"/>
  <c r="F92" i="4"/>
  <c r="G92" i="4"/>
  <c r="H92" i="4"/>
  <c r="I92" i="4"/>
  <c r="C93" i="4"/>
  <c r="E93" i="4"/>
  <c r="F93" i="4"/>
  <c r="G93" i="4"/>
  <c r="H93" i="4"/>
  <c r="I93" i="4"/>
  <c r="C94" i="4"/>
  <c r="E94" i="4"/>
  <c r="F94" i="4"/>
  <c r="G94" i="4"/>
  <c r="H94" i="4"/>
  <c r="I94" i="4"/>
  <c r="C95" i="4"/>
  <c r="E95" i="4"/>
  <c r="F95" i="4"/>
  <c r="G95" i="4"/>
  <c r="H95" i="4"/>
  <c r="I95" i="4"/>
  <c r="C96" i="4"/>
  <c r="E96" i="4"/>
  <c r="F96" i="4"/>
  <c r="G96" i="4"/>
  <c r="H96" i="4"/>
  <c r="I96" i="4"/>
  <c r="C97" i="4"/>
  <c r="E97" i="4"/>
  <c r="F97" i="4"/>
  <c r="G97" i="4"/>
  <c r="H97" i="4"/>
  <c r="I97" i="4"/>
  <c r="C98" i="4"/>
  <c r="E98" i="4"/>
  <c r="F98" i="4"/>
  <c r="G98" i="4"/>
  <c r="H98" i="4"/>
  <c r="I98" i="4"/>
  <c r="C99" i="4"/>
  <c r="E99" i="4"/>
  <c r="F99" i="4"/>
  <c r="G99" i="4"/>
  <c r="H99" i="4"/>
  <c r="I99" i="4"/>
  <c r="C100" i="4"/>
  <c r="E100" i="4"/>
  <c r="F100" i="4"/>
  <c r="G100" i="4"/>
  <c r="H100" i="4"/>
  <c r="I100" i="4"/>
  <c r="C101" i="4"/>
  <c r="E101" i="4"/>
  <c r="F101" i="4"/>
  <c r="G101" i="4"/>
  <c r="H101" i="4"/>
  <c r="I101" i="4"/>
  <c r="C102" i="4"/>
  <c r="E102" i="4"/>
  <c r="F102" i="4"/>
  <c r="G102" i="4"/>
  <c r="H102" i="4"/>
  <c r="I102" i="4"/>
  <c r="C103" i="4"/>
  <c r="E103" i="4"/>
  <c r="F103" i="4"/>
  <c r="G103" i="4"/>
  <c r="H103" i="4"/>
  <c r="I103" i="4"/>
  <c r="C104" i="4"/>
  <c r="E104" i="4"/>
  <c r="F104" i="4"/>
  <c r="G104" i="4"/>
  <c r="H104" i="4"/>
  <c r="I104" i="4"/>
  <c r="C105" i="4"/>
  <c r="E105" i="4"/>
  <c r="F105" i="4"/>
  <c r="G105" i="4"/>
  <c r="H105" i="4"/>
  <c r="I105" i="4"/>
  <c r="C106" i="4"/>
  <c r="E106" i="4"/>
  <c r="F106" i="4"/>
  <c r="G106" i="4"/>
  <c r="H106" i="4"/>
  <c r="I106" i="4"/>
  <c r="C107" i="4"/>
  <c r="E107" i="4"/>
  <c r="F107" i="4"/>
  <c r="G107" i="4"/>
  <c r="H107" i="4"/>
  <c r="I107" i="4"/>
  <c r="C108" i="4"/>
  <c r="E108" i="4"/>
  <c r="F108" i="4"/>
  <c r="G108" i="4"/>
  <c r="H108" i="4"/>
  <c r="I108" i="4"/>
  <c r="C109" i="4"/>
  <c r="E109" i="4"/>
  <c r="F109" i="4"/>
  <c r="G109" i="4"/>
  <c r="H109" i="4"/>
  <c r="I109" i="4"/>
  <c r="C110" i="4"/>
  <c r="E110" i="4"/>
  <c r="F110" i="4"/>
  <c r="G110" i="4"/>
  <c r="H110" i="4"/>
  <c r="I110" i="4"/>
  <c r="C111" i="4"/>
  <c r="E111" i="4"/>
  <c r="F111" i="4"/>
  <c r="G111" i="4"/>
  <c r="H111" i="4"/>
  <c r="I111" i="4"/>
  <c r="C112" i="4"/>
  <c r="E112" i="4"/>
  <c r="F112" i="4"/>
  <c r="G112" i="4"/>
  <c r="H112" i="4"/>
  <c r="I112" i="4"/>
  <c r="C113" i="4"/>
  <c r="E113" i="4"/>
  <c r="F113" i="4"/>
  <c r="G113" i="4"/>
  <c r="H113" i="4"/>
  <c r="I113" i="4"/>
  <c r="C114" i="4"/>
  <c r="E114" i="4"/>
  <c r="F114" i="4"/>
  <c r="G114" i="4"/>
  <c r="H114" i="4"/>
  <c r="I114" i="4"/>
  <c r="C115" i="4"/>
  <c r="E115" i="4"/>
  <c r="F115" i="4"/>
  <c r="G115" i="4"/>
  <c r="H115" i="4"/>
  <c r="I115" i="4"/>
  <c r="C116" i="4"/>
  <c r="E116" i="4"/>
  <c r="F116" i="4"/>
  <c r="G116" i="4"/>
  <c r="H116" i="4"/>
  <c r="I116" i="4"/>
  <c r="C117" i="4"/>
  <c r="E117" i="4"/>
  <c r="F117" i="4"/>
  <c r="G117" i="4"/>
  <c r="H117" i="4"/>
  <c r="I117" i="4"/>
  <c r="C118" i="4"/>
  <c r="E118" i="4"/>
  <c r="F118" i="4"/>
  <c r="G118" i="4"/>
  <c r="H118" i="4"/>
  <c r="I118" i="4"/>
  <c r="C119" i="4"/>
  <c r="E119" i="4"/>
  <c r="F119" i="4"/>
  <c r="G119" i="4"/>
  <c r="H119" i="4"/>
  <c r="I119" i="4"/>
  <c r="C120" i="4"/>
  <c r="E120" i="4"/>
  <c r="F120" i="4"/>
  <c r="G120" i="4"/>
  <c r="H120" i="4"/>
  <c r="I120" i="4"/>
  <c r="C121" i="4"/>
  <c r="E121" i="4"/>
  <c r="F121" i="4"/>
  <c r="G121" i="4"/>
  <c r="H121" i="4"/>
  <c r="I121" i="4"/>
  <c r="C122" i="4"/>
  <c r="E122" i="4"/>
  <c r="F122" i="4"/>
  <c r="G122" i="4"/>
  <c r="H122" i="4"/>
  <c r="I122" i="4"/>
  <c r="C123" i="4"/>
  <c r="E123" i="4"/>
  <c r="F123" i="4"/>
  <c r="G123" i="4"/>
  <c r="H123" i="4"/>
  <c r="I123" i="4"/>
  <c r="C124" i="4"/>
  <c r="E124" i="4"/>
  <c r="F124" i="4"/>
  <c r="G124" i="4"/>
  <c r="H124" i="4"/>
  <c r="I124" i="4"/>
  <c r="C125" i="4"/>
  <c r="E125" i="4"/>
  <c r="F125" i="4"/>
  <c r="G125" i="4"/>
  <c r="H125" i="4"/>
  <c r="I125" i="4"/>
  <c r="C126" i="4"/>
  <c r="E126" i="4"/>
  <c r="F126" i="4"/>
  <c r="G126" i="4"/>
  <c r="H126" i="4"/>
  <c r="I126" i="4"/>
  <c r="C127" i="4"/>
  <c r="E127" i="4"/>
  <c r="F127" i="4"/>
  <c r="G127" i="4"/>
  <c r="H127" i="4"/>
  <c r="I127" i="4"/>
  <c r="C128" i="4"/>
  <c r="E128" i="4"/>
  <c r="F128" i="4"/>
  <c r="G128" i="4"/>
  <c r="H128" i="4"/>
  <c r="I128" i="4"/>
  <c r="C129" i="4"/>
  <c r="E129" i="4"/>
  <c r="F129" i="4"/>
  <c r="G129" i="4"/>
  <c r="H129" i="4"/>
  <c r="I129" i="4"/>
  <c r="C130" i="4"/>
  <c r="E130" i="4"/>
  <c r="F130" i="4"/>
  <c r="G130" i="4"/>
  <c r="H130" i="4"/>
  <c r="I130" i="4"/>
  <c r="C131" i="4"/>
  <c r="E131" i="4"/>
  <c r="F131" i="4"/>
  <c r="G131" i="4"/>
  <c r="H131" i="4"/>
  <c r="I131" i="4"/>
  <c r="C132" i="4"/>
  <c r="E132" i="4"/>
  <c r="F132" i="4"/>
  <c r="G132" i="4"/>
  <c r="H132" i="4"/>
  <c r="I132" i="4"/>
  <c r="C133" i="4"/>
  <c r="E133" i="4"/>
  <c r="F133" i="4"/>
  <c r="G133" i="4"/>
  <c r="H133" i="4"/>
  <c r="I133" i="4"/>
  <c r="C134" i="4"/>
  <c r="E134" i="4"/>
  <c r="F134" i="4"/>
  <c r="G134" i="4"/>
  <c r="H134" i="4"/>
  <c r="I134" i="4"/>
  <c r="C135" i="4"/>
  <c r="E135" i="4"/>
  <c r="F135" i="4"/>
  <c r="G135" i="4"/>
  <c r="H135" i="4"/>
  <c r="I135" i="4"/>
  <c r="C136" i="4"/>
  <c r="E136" i="4"/>
  <c r="F136" i="4"/>
  <c r="G136" i="4"/>
  <c r="H136" i="4"/>
  <c r="I136" i="4"/>
  <c r="C137" i="4"/>
  <c r="E137" i="4"/>
  <c r="F137" i="4"/>
  <c r="G137" i="4"/>
  <c r="H137" i="4"/>
  <c r="I137" i="4"/>
  <c r="C138" i="4"/>
  <c r="E138" i="4"/>
  <c r="F138" i="4"/>
  <c r="G138" i="4"/>
  <c r="H138" i="4"/>
  <c r="I138" i="4"/>
  <c r="C139" i="4"/>
  <c r="E139" i="4"/>
  <c r="F139" i="4"/>
  <c r="G139" i="4"/>
  <c r="H139" i="4"/>
  <c r="I139" i="4"/>
  <c r="C140" i="4"/>
  <c r="E140" i="4"/>
  <c r="F140" i="4"/>
  <c r="G140" i="4"/>
  <c r="H140" i="4"/>
  <c r="I140" i="4"/>
  <c r="C141" i="4"/>
  <c r="E141" i="4"/>
  <c r="F141" i="4"/>
  <c r="G141" i="4"/>
  <c r="H141" i="4"/>
  <c r="I141" i="4"/>
  <c r="C142" i="4"/>
  <c r="E142" i="4"/>
  <c r="F142" i="4"/>
  <c r="G142" i="4"/>
  <c r="H142" i="4"/>
  <c r="I142" i="4"/>
  <c r="C143" i="4"/>
  <c r="E143" i="4"/>
  <c r="F143" i="4"/>
  <c r="G143" i="4"/>
  <c r="H143" i="4"/>
  <c r="I143" i="4"/>
  <c r="C144" i="4"/>
  <c r="E144" i="4"/>
  <c r="F144" i="4"/>
  <c r="G144" i="4"/>
  <c r="H144" i="4"/>
  <c r="I144" i="4"/>
  <c r="C145" i="4"/>
  <c r="E145" i="4"/>
  <c r="F145" i="4"/>
  <c r="G145" i="4"/>
  <c r="H145" i="4"/>
  <c r="I145" i="4"/>
  <c r="C146" i="4"/>
  <c r="E146" i="4"/>
  <c r="F146" i="4"/>
  <c r="G146" i="4"/>
  <c r="H146" i="4"/>
  <c r="I146" i="4"/>
  <c r="C147" i="4"/>
  <c r="E147" i="4"/>
  <c r="F147" i="4"/>
  <c r="G147" i="4"/>
  <c r="H147" i="4"/>
  <c r="I147" i="4"/>
  <c r="C148" i="4"/>
  <c r="E148" i="4"/>
  <c r="F148" i="4"/>
  <c r="G148" i="4"/>
  <c r="H148" i="4"/>
  <c r="I148" i="4"/>
  <c r="C149" i="4"/>
  <c r="E149" i="4"/>
  <c r="F149" i="4"/>
  <c r="G149" i="4"/>
  <c r="H149" i="4"/>
  <c r="I149" i="4"/>
  <c r="C150" i="4"/>
  <c r="E150" i="4"/>
  <c r="F150" i="4"/>
  <c r="G150" i="4"/>
  <c r="H150" i="4"/>
  <c r="I150" i="4"/>
  <c r="C151" i="4"/>
  <c r="E151" i="4"/>
  <c r="F151" i="4"/>
  <c r="G151" i="4"/>
  <c r="H151" i="4"/>
  <c r="I151" i="4"/>
  <c r="C152" i="4"/>
  <c r="E152" i="4"/>
  <c r="F152" i="4"/>
  <c r="G152" i="4"/>
  <c r="H152" i="4"/>
  <c r="I152" i="4"/>
  <c r="C153" i="4"/>
  <c r="E153" i="4"/>
  <c r="F153" i="4"/>
  <c r="G153" i="4"/>
  <c r="H153" i="4"/>
  <c r="I153" i="4"/>
  <c r="C154" i="4"/>
  <c r="E154" i="4"/>
  <c r="F154" i="4"/>
  <c r="G154" i="4"/>
  <c r="H154" i="4"/>
  <c r="I154" i="4"/>
  <c r="C155" i="4"/>
  <c r="E155" i="4"/>
  <c r="F155" i="4"/>
  <c r="G155" i="4"/>
  <c r="H155" i="4"/>
  <c r="I155" i="4"/>
  <c r="C156" i="4"/>
  <c r="E156" i="4"/>
  <c r="F156" i="4"/>
  <c r="G156" i="4"/>
  <c r="H156" i="4"/>
  <c r="I156" i="4"/>
  <c r="C157" i="4"/>
  <c r="E157" i="4"/>
  <c r="F157" i="4"/>
  <c r="G157" i="4"/>
  <c r="H157" i="4"/>
  <c r="I157" i="4"/>
  <c r="C158" i="4"/>
  <c r="E158" i="4"/>
  <c r="F158" i="4"/>
  <c r="G158" i="4"/>
  <c r="H158" i="4"/>
  <c r="I158" i="4"/>
  <c r="C159" i="4"/>
  <c r="E159" i="4"/>
  <c r="F159" i="4"/>
  <c r="G159" i="4"/>
  <c r="H159" i="4"/>
  <c r="I159" i="4"/>
  <c r="C160" i="4"/>
  <c r="E160" i="4"/>
  <c r="F160" i="4"/>
  <c r="G160" i="4"/>
  <c r="H160" i="4"/>
  <c r="I160" i="4"/>
  <c r="C161" i="4"/>
  <c r="E161" i="4"/>
  <c r="F161" i="4"/>
  <c r="G161" i="4"/>
  <c r="H161" i="4"/>
  <c r="I161" i="4"/>
  <c r="F322" i="4"/>
  <c r="F245" i="4"/>
  <c r="F168" i="4"/>
  <c r="F91" i="4"/>
  <c r="F82" i="4"/>
  <c r="F85" i="4" l="1"/>
  <c r="F87" i="4"/>
  <c r="F88" i="4"/>
  <c r="F86" i="4"/>
  <c r="I12" i="10"/>
  <c r="C40" i="5" s="1"/>
  <c r="AU43" i="5" s="1"/>
  <c r="M50" i="4"/>
  <c r="I322" i="4"/>
  <c r="I88" i="4" s="1"/>
  <c r="H322" i="4"/>
  <c r="H88" i="4" s="1"/>
  <c r="G322" i="4"/>
  <c r="G88" i="4" s="1"/>
  <c r="E322" i="4"/>
  <c r="E88" i="4" s="1"/>
  <c r="C322" i="4"/>
  <c r="C88" i="4" s="1"/>
  <c r="I245" i="4"/>
  <c r="I87" i="4" s="1"/>
  <c r="H245" i="4"/>
  <c r="H87" i="4" s="1"/>
  <c r="G245" i="4"/>
  <c r="G87" i="4" s="1"/>
  <c r="E245" i="4"/>
  <c r="E87" i="4" s="1"/>
  <c r="C245" i="4"/>
  <c r="C87" i="4" s="1"/>
  <c r="I168" i="4"/>
  <c r="I86" i="4" s="1"/>
  <c r="H168" i="4"/>
  <c r="H86" i="4" s="1"/>
  <c r="G168" i="4"/>
  <c r="G86" i="4" s="1"/>
  <c r="E168" i="4"/>
  <c r="E86" i="4" s="1"/>
  <c r="C168" i="4"/>
  <c r="C86" i="4" s="1"/>
  <c r="I91" i="4"/>
  <c r="H91" i="4"/>
  <c r="G91" i="4"/>
  <c r="E91" i="4"/>
  <c r="E85" i="4" s="1"/>
  <c r="AG1" i="7"/>
  <c r="B39" i="7" s="1"/>
  <c r="A8" i="5"/>
  <c r="X14" i="3"/>
  <c r="P13" i="3"/>
  <c r="X13" i="3" s="1"/>
  <c r="P12" i="3"/>
  <c r="X12" i="3" s="1"/>
  <c r="P11" i="3"/>
  <c r="X11" i="3" s="1"/>
  <c r="P10" i="3"/>
  <c r="P9" i="3"/>
  <c r="X9" i="3" s="1"/>
  <c r="P8" i="3"/>
  <c r="X8" i="3" s="1"/>
  <c r="P7" i="3"/>
  <c r="X7" i="3" s="1"/>
  <c r="P6" i="3"/>
  <c r="X6" i="3" s="1"/>
  <c r="W14" i="3"/>
  <c r="M13" i="3"/>
  <c r="M12" i="3"/>
  <c r="W12" i="3" s="1"/>
  <c r="M11" i="3"/>
  <c r="W11" i="3" s="1"/>
  <c r="M10" i="3"/>
  <c r="M9" i="3"/>
  <c r="W9" i="3" s="1"/>
  <c r="M8" i="3"/>
  <c r="W8" i="3" s="1"/>
  <c r="M7" i="3"/>
  <c r="W7" i="3" s="1"/>
  <c r="M6" i="3"/>
  <c r="W6" i="3" s="1"/>
  <c r="V15" i="3"/>
  <c r="V14" i="3"/>
  <c r="J13" i="3"/>
  <c r="V13" i="3" s="1"/>
  <c r="J12" i="3"/>
  <c r="V12" i="3" s="1"/>
  <c r="J11" i="3"/>
  <c r="V11" i="3" s="1"/>
  <c r="J10" i="3"/>
  <c r="J9" i="3"/>
  <c r="J8" i="3"/>
  <c r="V8" i="3" s="1"/>
  <c r="J7" i="3"/>
  <c r="V7" i="3" s="1"/>
  <c r="J6" i="3"/>
  <c r="V6" i="3" s="1"/>
  <c r="G6" i="3"/>
  <c r="U6" i="3" s="1"/>
  <c r="U15" i="3"/>
  <c r="U14" i="3"/>
  <c r="G13" i="3"/>
  <c r="U13" i="3" s="1"/>
  <c r="G12" i="3"/>
  <c r="U11" i="3"/>
  <c r="G10" i="3"/>
  <c r="G9" i="3"/>
  <c r="U9" i="3" s="1"/>
  <c r="G8" i="3"/>
  <c r="U8" i="3" s="1"/>
  <c r="U7" i="3"/>
  <c r="D7" i="3"/>
  <c r="T7" i="3" s="1"/>
  <c r="D8" i="3"/>
  <c r="D9" i="3"/>
  <c r="D10" i="3"/>
  <c r="T10" i="3" s="1"/>
  <c r="D11" i="3"/>
  <c r="T11" i="3" s="1"/>
  <c r="D12" i="3"/>
  <c r="T12" i="3" s="1"/>
  <c r="D13" i="3"/>
  <c r="T13" i="3" s="1"/>
  <c r="D14" i="3"/>
  <c r="T14" i="3" s="1"/>
  <c r="D15" i="3"/>
  <c r="T15" i="3" s="1"/>
  <c r="I82" i="4"/>
  <c r="H82" i="4"/>
  <c r="G82" i="4"/>
  <c r="C82" i="4"/>
  <c r="C85" i="4" s="1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49" i="4"/>
  <c r="M48" i="4"/>
  <c r="M47" i="4"/>
  <c r="M46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J1" i="4"/>
  <c r="AF38" i="5"/>
  <c r="AC42" i="5" s="1"/>
  <c r="AF37" i="5"/>
  <c r="AC41" i="5" s="1"/>
  <c r="AF36" i="5"/>
  <c r="AF33" i="5"/>
  <c r="Z41" i="5" s="1"/>
  <c r="AF32" i="5"/>
  <c r="AC34" i="5"/>
  <c r="Z38" i="5" s="1"/>
  <c r="AC33" i="5"/>
  <c r="Z37" i="5" s="1"/>
  <c r="AC32" i="5"/>
  <c r="Z36" i="5" s="1"/>
  <c r="Z28" i="5"/>
  <c r="W32" i="5" s="1"/>
  <c r="AF30" i="5"/>
  <c r="W42" i="5" s="1"/>
  <c r="AF29" i="5"/>
  <c r="W41" i="5" s="1"/>
  <c r="AF28" i="5"/>
  <c r="W40" i="5" s="1"/>
  <c r="AC30" i="5"/>
  <c r="W38" i="5" s="1"/>
  <c r="AC29" i="5"/>
  <c r="W37" i="5" s="1"/>
  <c r="AC28" i="5"/>
  <c r="W36" i="5" s="1"/>
  <c r="Z30" i="5"/>
  <c r="W34" i="5" s="1"/>
  <c r="Z29" i="5"/>
  <c r="W33" i="5" s="1"/>
  <c r="AF26" i="5"/>
  <c r="T42" i="5" s="1"/>
  <c r="AC26" i="5"/>
  <c r="T38" i="5" s="1"/>
  <c r="Z26" i="5"/>
  <c r="T34" i="5" s="1"/>
  <c r="AF25" i="5"/>
  <c r="T41" i="5" s="1"/>
  <c r="AC25" i="5"/>
  <c r="T37" i="5" s="1"/>
  <c r="Z25" i="5"/>
  <c r="T33" i="5" s="1"/>
  <c r="AF24" i="5"/>
  <c r="T40" i="5" s="1"/>
  <c r="AC24" i="5"/>
  <c r="T36" i="5" s="1"/>
  <c r="Z24" i="5"/>
  <c r="T32" i="5" s="1"/>
  <c r="W25" i="5"/>
  <c r="T29" i="5" s="1"/>
  <c r="W26" i="5"/>
  <c r="T30" i="5" s="1"/>
  <c r="W24" i="5"/>
  <c r="T28" i="5" s="1"/>
  <c r="AF21" i="5"/>
  <c r="Q41" i="5" s="1"/>
  <c r="AF22" i="5"/>
  <c r="Q42" i="5" s="1"/>
  <c r="AC22" i="5"/>
  <c r="Q38" i="5" s="1"/>
  <c r="AC21" i="5"/>
  <c r="Q37" i="5" s="1"/>
  <c r="AC20" i="5"/>
  <c r="Q36" i="5" s="1"/>
  <c r="Z20" i="5"/>
  <c r="Q32" i="5" s="1"/>
  <c r="Z21" i="5"/>
  <c r="Z22" i="5"/>
  <c r="Q34" i="5" s="1"/>
  <c r="T22" i="5"/>
  <c r="Q26" i="5" s="1"/>
  <c r="W22" i="5"/>
  <c r="Q30" i="5" s="1"/>
  <c r="W21" i="5"/>
  <c r="Q29" i="5" s="1"/>
  <c r="T21" i="5"/>
  <c r="Q25" i="5" s="1"/>
  <c r="AF20" i="5"/>
  <c r="Q40" i="5" s="1"/>
  <c r="W20" i="5"/>
  <c r="Q28" i="5" s="1"/>
  <c r="T20" i="5"/>
  <c r="Q24" i="5" s="1"/>
  <c r="AF16" i="5"/>
  <c r="N40" i="5" s="1"/>
  <c r="AF18" i="5"/>
  <c r="N42" i="5" s="1"/>
  <c r="H6" i="5"/>
  <c r="E10" i="5" s="1"/>
  <c r="AC18" i="5"/>
  <c r="N38" i="5" s="1"/>
  <c r="Z18" i="5"/>
  <c r="N34" i="5" s="1"/>
  <c r="T18" i="5"/>
  <c r="N26" i="5" s="1"/>
  <c r="W18" i="5"/>
  <c r="N30" i="5" s="1"/>
  <c r="Q18" i="5"/>
  <c r="N22" i="5" s="1"/>
  <c r="AC16" i="5"/>
  <c r="N36" i="5" s="1"/>
  <c r="Z16" i="5"/>
  <c r="N32" i="5" s="1"/>
  <c r="W16" i="5"/>
  <c r="N28" i="5" s="1"/>
  <c r="T16" i="5"/>
  <c r="N24" i="5" s="1"/>
  <c r="Q16" i="5"/>
  <c r="N20" i="5" s="1"/>
  <c r="AF17" i="5"/>
  <c r="N41" i="5" s="1"/>
  <c r="AC17" i="5"/>
  <c r="N37" i="5" s="1"/>
  <c r="Z17" i="5"/>
  <c r="N33" i="5" s="1"/>
  <c r="W17" i="5"/>
  <c r="N29" i="5" s="1"/>
  <c r="T17" i="5"/>
  <c r="N25" i="5" s="1"/>
  <c r="Q17" i="5"/>
  <c r="N21" i="5" s="1"/>
  <c r="AH39" i="5"/>
  <c r="AC43" i="5" s="1"/>
  <c r="AF39" i="5"/>
  <c r="AE43" i="5" s="1"/>
  <c r="AE35" i="5"/>
  <c r="Z39" i="5" s="1"/>
  <c r="AC35" i="5"/>
  <c r="AB39" i="5" s="1"/>
  <c r="AH31" i="5"/>
  <c r="W43" i="5" s="1"/>
  <c r="AF31" i="5"/>
  <c r="Y43" i="5" s="1"/>
  <c r="AE31" i="5"/>
  <c r="W39" i="5" s="1"/>
  <c r="AC31" i="5"/>
  <c r="Y39" i="5" s="1"/>
  <c r="AB31" i="5"/>
  <c r="W35" i="5" s="1"/>
  <c r="Z31" i="5"/>
  <c r="Y35" i="5" s="1"/>
  <c r="AH27" i="5"/>
  <c r="T43" i="5" s="1"/>
  <c r="AF27" i="5"/>
  <c r="AE27" i="5"/>
  <c r="T39" i="5" s="1"/>
  <c r="AC27" i="5"/>
  <c r="AB27" i="5"/>
  <c r="T35" i="5" s="1"/>
  <c r="Z27" i="5"/>
  <c r="AA27" i="5" s="1"/>
  <c r="Y27" i="5"/>
  <c r="T31" i="5" s="1"/>
  <c r="W27" i="5"/>
  <c r="V31" i="5" s="1"/>
  <c r="AH23" i="5"/>
  <c r="Q43" i="5" s="1"/>
  <c r="AF23" i="5"/>
  <c r="AE23" i="5"/>
  <c r="Q39" i="5" s="1"/>
  <c r="AC23" i="5"/>
  <c r="S39" i="5" s="1"/>
  <c r="AB19" i="5"/>
  <c r="AB23" i="5"/>
  <c r="Q35" i="5" s="1"/>
  <c r="Z23" i="5"/>
  <c r="S35" i="5" s="1"/>
  <c r="Y23" i="5"/>
  <c r="Q31" i="5" s="1"/>
  <c r="W23" i="5"/>
  <c r="S31" i="5" s="1"/>
  <c r="V23" i="5"/>
  <c r="Q27" i="5" s="1"/>
  <c r="T23" i="5"/>
  <c r="S27" i="5" s="1"/>
  <c r="AH19" i="5"/>
  <c r="N43" i="5" s="1"/>
  <c r="AF19" i="5"/>
  <c r="AE19" i="5"/>
  <c r="N39" i="5" s="1"/>
  <c r="AC19" i="5"/>
  <c r="P39" i="5" s="1"/>
  <c r="Z19" i="5"/>
  <c r="P35" i="5" s="1"/>
  <c r="Y19" i="5"/>
  <c r="N31" i="5" s="1"/>
  <c r="W19" i="5"/>
  <c r="P31" i="5" s="1"/>
  <c r="T19" i="5"/>
  <c r="P27" i="5" s="1"/>
  <c r="N27" i="5"/>
  <c r="S19" i="5"/>
  <c r="N23" i="5" s="1"/>
  <c r="Q19" i="5"/>
  <c r="B1" i="10"/>
  <c r="B1" i="7"/>
  <c r="E1" i="7"/>
  <c r="E1" i="10"/>
  <c r="E1" i="5"/>
  <c r="B1" i="5"/>
  <c r="I11" i="10"/>
  <c r="I41" i="10" s="1"/>
  <c r="A1" i="3"/>
  <c r="P1" i="3"/>
  <c r="AH15" i="5"/>
  <c r="K43" i="5" s="1"/>
  <c r="AF15" i="5"/>
  <c r="M43" i="5" s="1"/>
  <c r="AE15" i="5"/>
  <c r="K39" i="5" s="1"/>
  <c r="AC15" i="5"/>
  <c r="M39" i="5" s="1"/>
  <c r="AB15" i="5"/>
  <c r="K35" i="5" s="1"/>
  <c r="Z15" i="5"/>
  <c r="M35" i="5" s="1"/>
  <c r="Y15" i="5"/>
  <c r="W15" i="5"/>
  <c r="M31" i="5" s="1"/>
  <c r="V15" i="5"/>
  <c r="K27" i="5" s="1"/>
  <c r="T15" i="5"/>
  <c r="S15" i="5"/>
  <c r="K23" i="5" s="1"/>
  <c r="Q15" i="5"/>
  <c r="M23" i="5" s="1"/>
  <c r="P15" i="5"/>
  <c r="K19" i="5" s="1"/>
  <c r="N15" i="5"/>
  <c r="M19" i="5" s="1"/>
  <c r="AF14" i="5"/>
  <c r="K42" i="5" s="1"/>
  <c r="AF13" i="5"/>
  <c r="K41" i="5" s="1"/>
  <c r="AF12" i="5"/>
  <c r="K40" i="5" s="1"/>
  <c r="AC14" i="5"/>
  <c r="K38" i="5" s="1"/>
  <c r="AC13" i="5"/>
  <c r="AC12" i="5"/>
  <c r="K36" i="5" s="1"/>
  <c r="Z14" i="5"/>
  <c r="K34" i="5" s="1"/>
  <c r="Z13" i="5"/>
  <c r="K33" i="5" s="1"/>
  <c r="Z12" i="5"/>
  <c r="K32" i="5" s="1"/>
  <c r="W14" i="5"/>
  <c r="K30" i="5" s="1"/>
  <c r="W13" i="5"/>
  <c r="W12" i="5"/>
  <c r="K28" i="5" s="1"/>
  <c r="T14" i="5"/>
  <c r="K26" i="5" s="1"/>
  <c r="T13" i="5"/>
  <c r="K25" i="5" s="1"/>
  <c r="T12" i="5"/>
  <c r="K24" i="5" s="1"/>
  <c r="Q14" i="5"/>
  <c r="K22" i="5" s="1"/>
  <c r="Q13" i="5"/>
  <c r="K21" i="5" s="1"/>
  <c r="Q12" i="5"/>
  <c r="N14" i="5"/>
  <c r="K18" i="5" s="1"/>
  <c r="N13" i="5"/>
  <c r="K17" i="5" s="1"/>
  <c r="N12" i="5"/>
  <c r="K16" i="5" s="1"/>
  <c r="AH11" i="5"/>
  <c r="H43" i="5" s="1"/>
  <c r="AF11" i="5"/>
  <c r="AE11" i="5"/>
  <c r="H39" i="5" s="1"/>
  <c r="AC11" i="5"/>
  <c r="AB11" i="5"/>
  <c r="H35" i="5" s="1"/>
  <c r="Z11" i="5"/>
  <c r="J35" i="5" s="1"/>
  <c r="Y11" i="5"/>
  <c r="H31" i="5" s="1"/>
  <c r="W11" i="5"/>
  <c r="V11" i="5"/>
  <c r="T11" i="5"/>
  <c r="J27" i="5" s="1"/>
  <c r="S11" i="5"/>
  <c r="H23" i="5" s="1"/>
  <c r="Q11" i="5"/>
  <c r="J23" i="5" s="1"/>
  <c r="P11" i="5"/>
  <c r="H19" i="5" s="1"/>
  <c r="N11" i="5"/>
  <c r="M11" i="5"/>
  <c r="H15" i="5" s="1"/>
  <c r="K11" i="5"/>
  <c r="J15" i="5" s="1"/>
  <c r="N8" i="5"/>
  <c r="H16" i="5" s="1"/>
  <c r="AF10" i="5"/>
  <c r="H42" i="5" s="1"/>
  <c r="AF9" i="5"/>
  <c r="H41" i="5" s="1"/>
  <c r="AF8" i="5"/>
  <c r="H40" i="5" s="1"/>
  <c r="AC10" i="5"/>
  <c r="H38" i="5" s="1"/>
  <c r="AC9" i="5"/>
  <c r="H37" i="5" s="1"/>
  <c r="AC8" i="5"/>
  <c r="H36" i="5" s="1"/>
  <c r="Z10" i="5"/>
  <c r="H34" i="5" s="1"/>
  <c r="Z9" i="5"/>
  <c r="H33" i="5" s="1"/>
  <c r="Z8" i="5"/>
  <c r="H32" i="5" s="1"/>
  <c r="W10" i="5"/>
  <c r="H30" i="5" s="1"/>
  <c r="W9" i="5"/>
  <c r="H29" i="5" s="1"/>
  <c r="W8" i="5"/>
  <c r="H28" i="5" s="1"/>
  <c r="T10" i="5"/>
  <c r="T9" i="5"/>
  <c r="H25" i="5" s="1"/>
  <c r="T8" i="5"/>
  <c r="H24" i="5" s="1"/>
  <c r="Q10" i="5"/>
  <c r="H22" i="5" s="1"/>
  <c r="Q9" i="5"/>
  <c r="Q8" i="5"/>
  <c r="H20" i="5" s="1"/>
  <c r="N10" i="5"/>
  <c r="H18" i="5" s="1"/>
  <c r="N9" i="5"/>
  <c r="H17" i="5" s="1"/>
  <c r="K10" i="5"/>
  <c r="H14" i="5" s="1"/>
  <c r="K9" i="5"/>
  <c r="H13" i="5" s="1"/>
  <c r="K8" i="5"/>
  <c r="H12" i="5" s="1"/>
  <c r="AF5" i="5"/>
  <c r="E41" i="5" s="1"/>
  <c r="AH7" i="5"/>
  <c r="E43" i="5" s="1"/>
  <c r="AE7" i="5"/>
  <c r="E39" i="5" s="1"/>
  <c r="AB7" i="5"/>
  <c r="E35" i="5" s="1"/>
  <c r="Y7" i="5"/>
  <c r="E31" i="5" s="1"/>
  <c r="V7" i="5"/>
  <c r="S7" i="5"/>
  <c r="E23" i="5" s="1"/>
  <c r="P7" i="5"/>
  <c r="E19" i="5" s="1"/>
  <c r="AF7" i="5"/>
  <c r="AC7" i="5"/>
  <c r="G39" i="5" s="1"/>
  <c r="Z7" i="5"/>
  <c r="G35" i="5" s="1"/>
  <c r="W7" i="5"/>
  <c r="G31" i="5" s="1"/>
  <c r="T7" i="5"/>
  <c r="G27" i="5" s="1"/>
  <c r="Q7" i="5"/>
  <c r="N7" i="5"/>
  <c r="G19" i="5" s="1"/>
  <c r="AF6" i="5"/>
  <c r="E42" i="5" s="1"/>
  <c r="AC6" i="5"/>
  <c r="E38" i="5" s="1"/>
  <c r="Z6" i="5"/>
  <c r="E34" i="5" s="1"/>
  <c r="W6" i="5"/>
  <c r="E30" i="5" s="1"/>
  <c r="T6" i="5"/>
  <c r="E26" i="5" s="1"/>
  <c r="Q6" i="5"/>
  <c r="E22" i="5" s="1"/>
  <c r="N6" i="5"/>
  <c r="AF4" i="5"/>
  <c r="E40" i="5" s="1"/>
  <c r="AC4" i="5"/>
  <c r="E36" i="5" s="1"/>
  <c r="Z4" i="5"/>
  <c r="E32" i="5" s="1"/>
  <c r="W4" i="5"/>
  <c r="E28" i="5" s="1"/>
  <c r="T4" i="5"/>
  <c r="E24" i="5" s="1"/>
  <c r="Q4" i="5"/>
  <c r="E20" i="5" s="1"/>
  <c r="N4" i="5"/>
  <c r="E16" i="5" s="1"/>
  <c r="AC5" i="5"/>
  <c r="E37" i="5" s="1"/>
  <c r="Z5" i="5"/>
  <c r="E33" i="5" s="1"/>
  <c r="W5" i="5"/>
  <c r="E29" i="5" s="1"/>
  <c r="T5" i="5"/>
  <c r="E25" i="5" s="1"/>
  <c r="Q5" i="5"/>
  <c r="E21" i="5" s="1"/>
  <c r="N5" i="5"/>
  <c r="E17" i="5" s="1"/>
  <c r="M7" i="5"/>
  <c r="E15" i="5" s="1"/>
  <c r="K7" i="5"/>
  <c r="G15" i="5" s="1"/>
  <c r="K6" i="5"/>
  <c r="E14" i="5" s="1"/>
  <c r="K5" i="5"/>
  <c r="E13" i="5" s="1"/>
  <c r="K4" i="5"/>
  <c r="E12" i="5" s="1"/>
  <c r="AG15" i="5"/>
  <c r="J7" i="5"/>
  <c r="E11" i="5" s="1"/>
  <c r="H7" i="5"/>
  <c r="H5" i="5"/>
  <c r="E9" i="5" s="1"/>
  <c r="H4" i="5"/>
  <c r="E8" i="5" s="1"/>
  <c r="S1" i="10"/>
  <c r="AV7" i="5"/>
  <c r="AB2" i="7"/>
  <c r="AN1" i="5"/>
  <c r="J39" i="5"/>
  <c r="K37" i="5"/>
  <c r="Q33" i="5"/>
  <c r="K29" i="5"/>
  <c r="H26" i="5"/>
  <c r="H21" i="5"/>
  <c r="K20" i="5"/>
  <c r="E18" i="5"/>
  <c r="V43" i="5" l="1"/>
  <c r="V39" i="5"/>
  <c r="V35" i="5"/>
  <c r="E12" i="10"/>
  <c r="E5" i="10"/>
  <c r="T9" i="3"/>
  <c r="D18" i="3"/>
  <c r="U12" i="3"/>
  <c r="G18" i="3"/>
  <c r="V9" i="3"/>
  <c r="V21" i="3" s="1"/>
  <c r="J18" i="3"/>
  <c r="W10" i="3"/>
  <c r="M18" i="3"/>
  <c r="I7" i="10"/>
  <c r="E39" i="10" s="1"/>
  <c r="I8" i="10"/>
  <c r="I25" i="10" s="1"/>
  <c r="I6" i="10"/>
  <c r="E32" i="10" s="1"/>
  <c r="I5" i="10"/>
  <c r="E23" i="10" s="1"/>
  <c r="I10" i="10"/>
  <c r="I27" i="10" s="1"/>
  <c r="E11" i="10"/>
  <c r="I4" i="10"/>
  <c r="E18" i="10" s="1"/>
  <c r="E4" i="10"/>
  <c r="C4" i="5" s="1"/>
  <c r="E3" i="5" s="1"/>
  <c r="E9" i="10"/>
  <c r="E8" i="10"/>
  <c r="E7" i="10"/>
  <c r="E10" i="10"/>
  <c r="E6" i="10"/>
  <c r="T8" i="3"/>
  <c r="V10" i="3"/>
  <c r="U43" i="5"/>
  <c r="X10" i="3"/>
  <c r="X19" i="3" s="1"/>
  <c r="P18" i="3"/>
  <c r="I9" i="10"/>
  <c r="I18" i="10" s="1"/>
  <c r="U10" i="3"/>
  <c r="W13" i="3"/>
  <c r="AG7" i="5"/>
  <c r="G43" i="5"/>
  <c r="F43" i="5" s="1"/>
  <c r="I43" i="5"/>
  <c r="AG19" i="5"/>
  <c r="P43" i="5"/>
  <c r="O43" i="5" s="1"/>
  <c r="U15" i="5"/>
  <c r="Z40" i="5"/>
  <c r="AC40" i="5"/>
  <c r="O11" i="5"/>
  <c r="AG11" i="5"/>
  <c r="J43" i="5"/>
  <c r="L43" i="5"/>
  <c r="AG23" i="5"/>
  <c r="S43" i="5"/>
  <c r="R43" i="5" s="1"/>
  <c r="X43" i="5"/>
  <c r="AD43" i="5"/>
  <c r="L39" i="5"/>
  <c r="G85" i="4"/>
  <c r="H85" i="4"/>
  <c r="I85" i="4"/>
  <c r="C89" i="4"/>
  <c r="S11" i="10"/>
  <c r="S14" i="10"/>
  <c r="S16" i="10"/>
  <c r="O16" i="10"/>
  <c r="R19" i="5"/>
  <c r="X11" i="5"/>
  <c r="I7" i="5"/>
  <c r="AA11" i="5"/>
  <c r="M27" i="5"/>
  <c r="AO24" i="5" s="1"/>
  <c r="S7" i="10"/>
  <c r="F31" i="5"/>
  <c r="I21" i="10"/>
  <c r="I29" i="10"/>
  <c r="I36" i="10"/>
  <c r="E42" i="10"/>
  <c r="I42" i="10"/>
  <c r="R7" i="5"/>
  <c r="AD7" i="5"/>
  <c r="AD15" i="5"/>
  <c r="J19" i="5"/>
  <c r="AO16" i="5" s="1"/>
  <c r="O39" i="5"/>
  <c r="R31" i="5"/>
  <c r="X7" i="5"/>
  <c r="R35" i="5"/>
  <c r="AA15" i="5"/>
  <c r="G11" i="5"/>
  <c r="F11" i="5" s="1"/>
  <c r="R27" i="5"/>
  <c r="G23" i="5"/>
  <c r="F23" i="5" s="1"/>
  <c r="U31" i="5"/>
  <c r="U35" i="5"/>
  <c r="U23" i="5"/>
  <c r="AA19" i="5"/>
  <c r="U19" i="5"/>
  <c r="X39" i="5"/>
  <c r="I35" i="5"/>
  <c r="I23" i="5"/>
  <c r="O7" i="5"/>
  <c r="X23" i="5"/>
  <c r="O27" i="5"/>
  <c r="F19" i="5"/>
  <c r="U7" i="5"/>
  <c r="AO12" i="5"/>
  <c r="O31" i="5"/>
  <c r="I39" i="5"/>
  <c r="X15" i="5"/>
  <c r="L35" i="5"/>
  <c r="AR35" i="5" s="1"/>
  <c r="AA7" i="5"/>
  <c r="I15" i="5"/>
  <c r="R11" i="5"/>
  <c r="P23" i="5"/>
  <c r="U39" i="5"/>
  <c r="J31" i="5"/>
  <c r="AO28" i="5" s="1"/>
  <c r="AN4" i="5"/>
  <c r="R15" i="5"/>
  <c r="K31" i="5"/>
  <c r="L31" i="5" s="1"/>
  <c r="R39" i="5"/>
  <c r="AF3" i="5"/>
  <c r="L11" i="5"/>
  <c r="N35" i="5"/>
  <c r="O35" i="5" s="1"/>
  <c r="AD19" i="5"/>
  <c r="AD11" i="5"/>
  <c r="F15" i="5"/>
  <c r="L23" i="5"/>
  <c r="AO36" i="5"/>
  <c r="AN12" i="5"/>
  <c r="AO4" i="5"/>
  <c r="AA39" i="5"/>
  <c r="L19" i="5"/>
  <c r="L7" i="5"/>
  <c r="AN8" i="5"/>
  <c r="F35" i="5"/>
  <c r="AA23" i="5"/>
  <c r="X35" i="5"/>
  <c r="AN16" i="5"/>
  <c r="F39" i="5"/>
  <c r="AN36" i="5"/>
  <c r="U11" i="5"/>
  <c r="E27" i="5"/>
  <c r="O15" i="5"/>
  <c r="X19" i="5"/>
  <c r="H27" i="5"/>
  <c r="I27" i="5" s="1"/>
  <c r="AD23" i="5"/>
  <c r="AN20" i="5"/>
  <c r="X27" i="5"/>
  <c r="A36" i="5"/>
  <c r="A28" i="5"/>
  <c r="A24" i="5"/>
  <c r="A20" i="5"/>
  <c r="A16" i="5"/>
  <c r="A32" i="5"/>
  <c r="D3" i="5"/>
  <c r="A4" i="5"/>
  <c r="A12" i="5"/>
  <c r="B38" i="7"/>
  <c r="E40" i="10"/>
  <c r="C36" i="5"/>
  <c r="AU39" i="5" s="1"/>
  <c r="S13" i="10"/>
  <c r="S10" i="10"/>
  <c r="I20" i="10"/>
  <c r="I28" i="10"/>
  <c r="S6" i="10"/>
  <c r="I35" i="10"/>
  <c r="I16" i="10"/>
  <c r="I24" i="10"/>
  <c r="E38" i="10"/>
  <c r="E41" i="10"/>
  <c r="I31" i="10"/>
  <c r="C20" i="5"/>
  <c r="E35" i="10"/>
  <c r="E31" i="10"/>
  <c r="U19" i="3" l="1"/>
  <c r="I32" i="10"/>
  <c r="O6" i="10"/>
  <c r="V18" i="3"/>
  <c r="J16" i="3" s="1"/>
  <c r="AU7" i="5"/>
  <c r="V19" i="3"/>
  <c r="T18" i="3"/>
  <c r="L27" i="5"/>
  <c r="W21" i="3"/>
  <c r="T20" i="3"/>
  <c r="U20" i="3"/>
  <c r="U21" i="3"/>
  <c r="U18" i="3"/>
  <c r="G16" i="3" s="1"/>
  <c r="T19" i="3"/>
  <c r="T21" i="3"/>
  <c r="I17" i="10"/>
  <c r="O7" i="10"/>
  <c r="I14" i="10"/>
  <c r="E25" i="10"/>
  <c r="I38" i="10"/>
  <c r="E28" i="10"/>
  <c r="O5" i="10"/>
  <c r="C24" i="5"/>
  <c r="AU27" i="5" s="1"/>
  <c r="E26" i="10"/>
  <c r="C12" i="5"/>
  <c r="AU15" i="5" s="1"/>
  <c r="O4" i="10"/>
  <c r="C16" i="5"/>
  <c r="N3" i="5" s="1"/>
  <c r="E34" i="10"/>
  <c r="I23" i="10"/>
  <c r="E36" i="10"/>
  <c r="E33" i="10"/>
  <c r="I15" i="10"/>
  <c r="E24" i="10"/>
  <c r="E29" i="10"/>
  <c r="E27" i="10"/>
  <c r="V20" i="3"/>
  <c r="O13" i="10"/>
  <c r="I19" i="10"/>
  <c r="S9" i="10"/>
  <c r="I34" i="10"/>
  <c r="S5" i="10"/>
  <c r="I40" i="10"/>
  <c r="O14" i="10"/>
  <c r="C32" i="5"/>
  <c r="AU35" i="5" s="1"/>
  <c r="E19" i="10"/>
  <c r="E14" i="10"/>
  <c r="E15" i="10"/>
  <c r="C8" i="5"/>
  <c r="H3" i="5" s="1"/>
  <c r="E20" i="10"/>
  <c r="E21" i="10"/>
  <c r="E16" i="10"/>
  <c r="E17" i="10"/>
  <c r="X21" i="3"/>
  <c r="X20" i="3"/>
  <c r="W19" i="3"/>
  <c r="W20" i="3"/>
  <c r="O10" i="10"/>
  <c r="C28" i="5"/>
  <c r="AU31" i="5" s="1"/>
  <c r="I33" i="10"/>
  <c r="O11" i="10"/>
  <c r="W18" i="3"/>
  <c r="M16" i="3" s="1"/>
  <c r="I26" i="10"/>
  <c r="X18" i="3"/>
  <c r="I39" i="10"/>
  <c r="S4" i="10"/>
  <c r="O9" i="10"/>
  <c r="AT35" i="5"/>
  <c r="AR39" i="5"/>
  <c r="E89" i="4"/>
  <c r="G89" i="4"/>
  <c r="I89" i="4"/>
  <c r="H89" i="4"/>
  <c r="I19" i="5"/>
  <c r="AT19" i="5" s="1"/>
  <c r="AT39" i="5"/>
  <c r="AP36" i="5"/>
  <c r="AO20" i="5"/>
  <c r="AP20" i="5" s="1"/>
  <c r="AO8" i="5"/>
  <c r="AP8" i="5" s="1"/>
  <c r="AS35" i="5"/>
  <c r="AS7" i="5"/>
  <c r="AR7" i="5"/>
  <c r="AT15" i="5"/>
  <c r="O23" i="5"/>
  <c r="AL20" i="5" s="1"/>
  <c r="AR11" i="5"/>
  <c r="AS39" i="5"/>
  <c r="AL4" i="5"/>
  <c r="AT7" i="5"/>
  <c r="AI4" i="5"/>
  <c r="AM4" i="5"/>
  <c r="AK4" i="5"/>
  <c r="AP12" i="5"/>
  <c r="I31" i="5"/>
  <c r="AS11" i="5"/>
  <c r="AT11" i="5"/>
  <c r="AI8" i="5"/>
  <c r="AN28" i="5"/>
  <c r="AP28" i="5" s="1"/>
  <c r="AP4" i="5"/>
  <c r="AP16" i="5"/>
  <c r="AS15" i="5"/>
  <c r="AI12" i="5"/>
  <c r="AR15" i="5"/>
  <c r="AK12" i="5"/>
  <c r="AL12" i="5"/>
  <c r="AK8" i="5"/>
  <c r="AM12" i="5"/>
  <c r="AL8" i="5"/>
  <c r="AM8" i="5"/>
  <c r="F27" i="5"/>
  <c r="AR27" i="5" s="1"/>
  <c r="AN24" i="5"/>
  <c r="AP24" i="5" s="1"/>
  <c r="AJ36" i="5"/>
  <c r="AI36" i="5"/>
  <c r="AL36" i="5"/>
  <c r="AM36" i="5"/>
  <c r="AK36" i="5"/>
  <c r="AC3" i="5"/>
  <c r="AU23" i="5"/>
  <c r="Q3" i="5"/>
  <c r="AU11" i="5" l="1"/>
  <c r="D16" i="3"/>
  <c r="K3" i="5"/>
  <c r="AJ12" i="5"/>
  <c r="AX12" i="5" s="1"/>
  <c r="AU19" i="5"/>
  <c r="AS19" i="5"/>
  <c r="AJ8" i="5"/>
  <c r="AX8" i="5" s="1"/>
  <c r="AJ4" i="5"/>
  <c r="AX4" i="5" s="1"/>
  <c r="W3" i="5"/>
  <c r="T3" i="5"/>
  <c r="P16" i="3"/>
  <c r="Z3" i="5"/>
  <c r="AX36" i="5"/>
  <c r="AQ36" i="5" s="1"/>
  <c r="AI16" i="5"/>
  <c r="AK16" i="5"/>
  <c r="AM16" i="5"/>
  <c r="AM20" i="5"/>
  <c r="AT23" i="5"/>
  <c r="AL16" i="5"/>
  <c r="AR19" i="5"/>
  <c r="AJ16" i="5" s="1"/>
  <c r="AX16" i="5" s="1"/>
  <c r="AT27" i="5"/>
  <c r="AR23" i="5"/>
  <c r="AS23" i="5"/>
  <c r="AK20" i="5"/>
  <c r="AI20" i="5"/>
  <c r="AI28" i="5"/>
  <c r="AK28" i="5"/>
  <c r="AM28" i="5"/>
  <c r="AS31" i="5"/>
  <c r="AR31" i="5"/>
  <c r="AT31" i="5"/>
  <c r="AL28" i="5"/>
  <c r="AI24" i="5"/>
  <c r="AK24" i="5"/>
  <c r="AM24" i="5"/>
  <c r="AL24" i="5"/>
  <c r="AS27" i="5"/>
  <c r="AJ28" i="5" l="1"/>
  <c r="AX28" i="5" s="1"/>
  <c r="AJ24" i="5"/>
  <c r="AX24" i="5" s="1"/>
  <c r="AJ20" i="5"/>
  <c r="AX20" i="5" s="1"/>
  <c r="F89" i="4" l="1"/>
  <c r="AJ32" i="5" l="1"/>
  <c r="AI32" i="5"/>
  <c r="AB43" i="5"/>
  <c r="AO40" i="5" s="1"/>
  <c r="AA43" i="5"/>
  <c r="AJ40" i="5" s="1"/>
  <c r="AK40" i="5"/>
  <c r="AM32" i="5"/>
  <c r="AL32" i="5"/>
  <c r="AK32" i="5"/>
  <c r="Z43" i="5"/>
  <c r="AN40" i="5" s="1"/>
  <c r="AO32" i="5"/>
  <c r="Z42" i="5"/>
  <c r="AN32" i="5"/>
  <c r="AP32" i="5" l="1"/>
  <c r="AX32" i="5" s="1"/>
  <c r="AP40" i="5"/>
  <c r="AX40" i="5"/>
  <c r="AI45" i="5"/>
  <c r="AL40" i="5"/>
  <c r="AS43" i="5"/>
  <c r="AM40" i="5"/>
  <c r="AR43" i="5"/>
  <c r="AI40" i="5"/>
  <c r="AQ40" i="5" s="1"/>
  <c r="AT43" i="5"/>
  <c r="AQ20" i="5" l="1"/>
  <c r="AK45" i="5"/>
  <c r="AI46" i="5"/>
  <c r="AQ32" i="5"/>
  <c r="AQ16" i="5"/>
  <c r="AQ12" i="5"/>
  <c r="AQ28" i="5"/>
  <c r="AQ4" i="5"/>
  <c r="AQ8" i="5"/>
  <c r="AQ24" i="5"/>
</calcChain>
</file>

<file path=xl/sharedStrings.xml><?xml version="1.0" encoding="utf-8"?>
<sst xmlns="http://schemas.openxmlformats.org/spreadsheetml/2006/main" count="778" uniqueCount="252">
  <si>
    <t>備考</t>
    <rPh sb="0" eb="2">
      <t>ビコウ</t>
    </rPh>
    <phoneticPr fontId="1"/>
  </si>
  <si>
    <t>Group A</t>
    <phoneticPr fontId="1"/>
  </si>
  <si>
    <t>Group B</t>
    <phoneticPr fontId="1"/>
  </si>
  <si>
    <t>Group C</t>
    <phoneticPr fontId="1"/>
  </si>
  <si>
    <t>Group E</t>
    <phoneticPr fontId="1"/>
  </si>
  <si>
    <t>Group D</t>
    <phoneticPr fontId="1"/>
  </si>
  <si>
    <t>NO</t>
  </si>
  <si>
    <t>チーム名</t>
    <phoneticPr fontId="2"/>
  </si>
  <si>
    <t>ブロック登録</t>
    <rPh sb="4" eb="6">
      <t>トウロク</t>
    </rPh>
    <phoneticPr fontId="1"/>
  </si>
  <si>
    <t>U-12</t>
    <phoneticPr fontId="1"/>
  </si>
  <si>
    <t>5年JA</t>
    <rPh sb="1" eb="2">
      <t>ネン</t>
    </rPh>
    <phoneticPr fontId="1"/>
  </si>
  <si>
    <t>4年ﾊﾄﾏｰｸ</t>
    <rPh sb="1" eb="2">
      <t>ネン</t>
    </rPh>
    <phoneticPr fontId="1"/>
  </si>
  <si>
    <t>3年ﾄｰﾏｽ</t>
    <rPh sb="1" eb="2">
      <t>ネン</t>
    </rPh>
    <phoneticPr fontId="1"/>
  </si>
  <si>
    <t>峡田ヴァリアンツ</t>
    <phoneticPr fontId="2"/>
  </si>
  <si>
    <t>江北ベアーズサッカークラブ</t>
    <phoneticPr fontId="2"/>
  </si>
  <si>
    <t>ヴェルメリオ</t>
    <phoneticPr fontId="2"/>
  </si>
  <si>
    <t>本木サッカークラブ</t>
    <phoneticPr fontId="2"/>
  </si>
  <si>
    <t>クリアージュFCエミュー</t>
    <phoneticPr fontId="2"/>
  </si>
  <si>
    <t>弥生サッカークラブ</t>
    <phoneticPr fontId="2"/>
  </si>
  <si>
    <t>TSCリベロ</t>
  </si>
  <si>
    <t>KSC加平サッカースポーツ少年団</t>
    <rPh sb="13" eb="16">
      <t>ショウネンダン</t>
    </rPh>
    <phoneticPr fontId="2"/>
  </si>
  <si>
    <t>MTC美松学園</t>
    <phoneticPr fontId="2"/>
  </si>
  <si>
    <t xml:space="preserve">ウイズFCジャルロ </t>
  </si>
  <si>
    <t>サンチャイルドFC</t>
    <phoneticPr fontId="2"/>
  </si>
  <si>
    <t>古千谷ＦＣ</t>
    <rPh sb="0" eb="1">
      <t>コ</t>
    </rPh>
    <rPh sb="1" eb="2">
      <t>セン</t>
    </rPh>
    <rPh sb="2" eb="3">
      <t>タニ</t>
    </rPh>
    <phoneticPr fontId="2"/>
  </si>
  <si>
    <t>レスチジュニア</t>
    <phoneticPr fontId="2"/>
  </si>
  <si>
    <t>LARGO.FC</t>
    <phoneticPr fontId="2"/>
  </si>
  <si>
    <t>BRAVERY FC</t>
    <phoneticPr fontId="2"/>
  </si>
  <si>
    <t>FC日暮里</t>
    <rPh sb="2" eb="5">
      <t>ニッポリ</t>
    </rPh>
    <phoneticPr fontId="2"/>
  </si>
  <si>
    <t>カリオカFC足立ジュニア</t>
    <rPh sb="6" eb="8">
      <t>アダチ</t>
    </rPh>
    <phoneticPr fontId="2"/>
  </si>
  <si>
    <t>Pioneiro</t>
    <phoneticPr fontId="2"/>
  </si>
  <si>
    <t>GROW FC</t>
    <phoneticPr fontId="2"/>
  </si>
  <si>
    <t>尾久西FC</t>
    <rPh sb="0" eb="2">
      <t>オク</t>
    </rPh>
    <rPh sb="2" eb="3">
      <t>ニシ</t>
    </rPh>
    <phoneticPr fontId="2"/>
  </si>
  <si>
    <t>ESPERANZA FC</t>
    <phoneticPr fontId="2"/>
  </si>
  <si>
    <t>FC向島ユナイテッド</t>
    <rPh sb="2" eb="4">
      <t>ムコウジマ</t>
    </rPh>
    <phoneticPr fontId="2"/>
  </si>
  <si>
    <t>みどりSC</t>
    <phoneticPr fontId="2"/>
  </si>
  <si>
    <t>渕一ＦＣ</t>
    <rPh sb="0" eb="1">
      <t>フチ</t>
    </rPh>
    <rPh sb="1" eb="2">
      <t>イチ</t>
    </rPh>
    <phoneticPr fontId="2"/>
  </si>
  <si>
    <t>FC AQUAS</t>
    <phoneticPr fontId="2"/>
  </si>
  <si>
    <t>小梅SC</t>
    <rPh sb="0" eb="2">
      <t>コウメ</t>
    </rPh>
    <phoneticPr fontId="2"/>
  </si>
  <si>
    <t>尾久サッカー教室</t>
    <rPh sb="0" eb="2">
      <t>オグ</t>
    </rPh>
    <rPh sb="6" eb="8">
      <t>キョウシツ</t>
    </rPh>
    <phoneticPr fontId="2"/>
  </si>
  <si>
    <t>荒川サッカークラブ</t>
    <rPh sb="0" eb="2">
      <t>アラカワ</t>
    </rPh>
    <phoneticPr fontId="2"/>
  </si>
  <si>
    <t>赤土SC チナブレーゼ</t>
    <rPh sb="0" eb="2">
      <t>アカド</t>
    </rPh>
    <phoneticPr fontId="2"/>
  </si>
  <si>
    <t>FC平野</t>
    <rPh sb="2" eb="4">
      <t>ヒラノ</t>
    </rPh>
    <phoneticPr fontId="2"/>
  </si>
  <si>
    <t>梅田キッカーズ</t>
    <rPh sb="0" eb="2">
      <t>ウメダ</t>
    </rPh>
    <phoneticPr fontId="2"/>
  </si>
  <si>
    <t>東京朝鮮第一</t>
    <rPh sb="0" eb="2">
      <t>トウキョウ</t>
    </rPh>
    <rPh sb="2" eb="4">
      <t>チョウセン</t>
    </rPh>
    <rPh sb="4" eb="5">
      <t>ダイ</t>
    </rPh>
    <rPh sb="5" eb="6">
      <t>イチ</t>
    </rPh>
    <phoneticPr fontId="2"/>
  </si>
  <si>
    <t>たちばな少年サッカークラブ</t>
    <rPh sb="4" eb="6">
      <t>ショウネン</t>
    </rPh>
    <phoneticPr fontId="2"/>
  </si>
  <si>
    <t>押上フットボールクラブ</t>
    <rPh sb="0" eb="2">
      <t>オシアゲ</t>
    </rPh>
    <phoneticPr fontId="2"/>
  </si>
  <si>
    <t>フウガドールすみだエッグス</t>
    <phoneticPr fontId="2"/>
  </si>
  <si>
    <t>東本フットボールクラブ</t>
    <rPh sb="0" eb="2">
      <t>トウホン</t>
    </rPh>
    <phoneticPr fontId="2"/>
  </si>
  <si>
    <t>合計</t>
    <rPh sb="0" eb="2">
      <t>ゴウケイ</t>
    </rPh>
    <phoneticPr fontId="1"/>
  </si>
  <si>
    <t>試合数</t>
    <rPh sb="0" eb="2">
      <t>シアイ</t>
    </rPh>
    <rPh sb="2" eb="3">
      <t>スウ</t>
    </rPh>
    <phoneticPr fontId="2"/>
  </si>
  <si>
    <t>勝点</t>
    <rPh sb="0" eb="1">
      <t>カ</t>
    </rPh>
    <rPh sb="1" eb="2">
      <t>テン</t>
    </rPh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</si>
  <si>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</si>
  <si>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</si>
  <si>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分</t>
    <rPh sb="0" eb="1">
      <t>ワ</t>
    </rPh>
    <phoneticPr fontId="2"/>
  </si>
  <si>
    <t>総得点</t>
    <rPh sb="0" eb="1">
      <t>ソウ</t>
    </rPh>
    <rPh sb="1" eb="3">
      <t>トクテン</t>
    </rPh>
    <phoneticPr fontId="2"/>
  </si>
  <si>
    <t>総失点</t>
    <rPh sb="0" eb="1">
      <t>ソウ</t>
    </rPh>
    <rPh sb="1" eb="3">
      <t>シッテン</t>
    </rPh>
    <phoneticPr fontId="2"/>
  </si>
  <si>
    <t>得失点差</t>
    <rPh sb="0" eb="4">
      <t>トクシッテンサ</t>
    </rPh>
    <phoneticPr fontId="2"/>
  </si>
  <si>
    <t>順位</t>
  </si>
  <si>
    <t>%</t>
    <phoneticPr fontId="2"/>
  </si>
  <si>
    <t>残</t>
    <rPh sb="0" eb="1">
      <t>ザン</t>
    </rPh>
    <phoneticPr fontId="2"/>
  </si>
  <si>
    <t>更新</t>
    <rPh sb="0" eb="2">
      <t>コウシン</t>
    </rPh>
    <phoneticPr fontId="1"/>
  </si>
  <si>
    <t>（公財）東京都サッカー協会少年連盟第１ブロック</t>
    <phoneticPr fontId="1"/>
  </si>
  <si>
    <t>Group</t>
    <phoneticPr fontId="1"/>
  </si>
  <si>
    <t>期日</t>
    <rPh sb="0" eb="2">
      <t>キジツ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</si>
  <si>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</si>
  <si>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</si>
  <si>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</si>
  <si>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</t>
    <phoneticPr fontId="2"/>
  </si>
  <si>
    <t>）</t>
    <phoneticPr fontId="2"/>
  </si>
  <si>
    <t>試合会場</t>
    <rPh sb="0" eb="2">
      <t>シアイ</t>
    </rPh>
    <rPh sb="2" eb="4">
      <t>カイジョウ</t>
    </rPh>
    <phoneticPr fontId="2"/>
  </si>
  <si>
    <t>会場責任チーム</t>
    <rPh sb="0" eb="2">
      <t>カイジョウ</t>
    </rPh>
    <rPh sb="2" eb="4">
      <t>セキニンシャ</t>
    </rPh>
    <phoneticPr fontId="2"/>
  </si>
  <si>
    <t>駐車責任チーム</t>
    <rPh sb="0" eb="2">
      <t>チュウシャ</t>
    </rPh>
    <rPh sb="2" eb="4">
      <t>セキニンシャ</t>
    </rPh>
    <phoneticPr fontId="2"/>
  </si>
  <si>
    <t>試合人数</t>
    <rPh sb="0" eb="2">
      <t>シアイ</t>
    </rPh>
    <rPh sb="2" eb="4">
      <t>ニンズウ</t>
    </rPh>
    <phoneticPr fontId="2"/>
  </si>
  <si>
    <t>試合時間</t>
    <rPh sb="0" eb="2">
      <t>シアイ</t>
    </rPh>
    <rPh sb="2" eb="4">
      <t>ジカン</t>
    </rPh>
    <phoneticPr fontId="2"/>
  </si>
  <si>
    <t>分</t>
    <rPh sb="0" eb="1">
      <t>フン</t>
    </rPh>
    <phoneticPr fontId="2"/>
  </si>
  <si>
    <t>ー</t>
    <phoneticPr fontId="2"/>
  </si>
  <si>
    <t>5分</t>
    <rPh sb="1" eb="2">
      <t>フン</t>
    </rPh>
    <phoneticPr fontId="2"/>
  </si>
  <si>
    <t>グランド使用時間</t>
    <rPh sb="4" eb="6">
      <t>シヨウ</t>
    </rPh>
    <rPh sb="6" eb="8">
      <t>ジカン</t>
    </rPh>
    <phoneticPr fontId="2"/>
  </si>
  <si>
    <t>時</t>
    <rPh sb="0" eb="1">
      <t>トキ</t>
    </rPh>
    <phoneticPr fontId="2"/>
  </si>
  <si>
    <t>～</t>
    <phoneticPr fontId="1"/>
  </si>
  <si>
    <t>～</t>
    <phoneticPr fontId="2"/>
  </si>
  <si>
    <t>分</t>
  </si>
  <si>
    <t>試合使用時間</t>
    <rPh sb="0" eb="2">
      <t>シアイ</t>
    </rPh>
    <rPh sb="2" eb="4">
      <t>シヨウ</t>
    </rPh>
    <rPh sb="4" eb="6">
      <t>ジカン</t>
    </rPh>
    <phoneticPr fontId="2"/>
  </si>
  <si>
    <t>参加チーム</t>
    <rPh sb="0" eb="2">
      <t>サンカ</t>
    </rPh>
    <phoneticPr fontId="2"/>
  </si>
  <si>
    <t>スパイク</t>
    <phoneticPr fontId="2"/>
  </si>
  <si>
    <t>可</t>
    <rPh sb="0" eb="1">
      <t>カ</t>
    </rPh>
    <phoneticPr fontId="2"/>
  </si>
  <si>
    <t>・</t>
    <phoneticPr fontId="2"/>
  </si>
  <si>
    <t>不可</t>
    <rPh sb="0" eb="2">
      <t>フカ</t>
    </rPh>
    <phoneticPr fontId="2"/>
  </si>
  <si>
    <t>駐車場</t>
    <rPh sb="0" eb="2">
      <t>チュウシャ</t>
    </rPh>
    <rPh sb="2" eb="3">
      <t>バ</t>
    </rPh>
    <phoneticPr fontId="2"/>
  </si>
  <si>
    <t>チーム</t>
    <phoneticPr fontId="2"/>
  </si>
  <si>
    <t>台</t>
    <rPh sb="0" eb="1">
      <t>ダイ</t>
    </rPh>
    <phoneticPr fontId="2"/>
  </si>
  <si>
    <t>近隣駐車場</t>
    <rPh sb="0" eb="2">
      <t>キンリン</t>
    </rPh>
    <rPh sb="2" eb="4">
      <t>チュウシャ</t>
    </rPh>
    <rPh sb="4" eb="5">
      <t>バ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</si>
  <si>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</si>
  <si>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</si>
  <si>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注意事項</t>
    <rPh sb="0" eb="2">
      <t>チュウイ</t>
    </rPh>
    <rPh sb="2" eb="4">
      <t>ジコウ</t>
    </rPh>
    <phoneticPr fontId="2"/>
  </si>
  <si>
    <t>試合開始時間</t>
    <rPh sb="0" eb="2">
      <t>シアイ</t>
    </rPh>
    <rPh sb="2" eb="4">
      <t>カイシ</t>
    </rPh>
    <rPh sb="4" eb="6">
      <t>ジカン</t>
    </rPh>
    <phoneticPr fontId="2"/>
  </si>
  <si>
    <t>試合組み合わせ</t>
    <rPh sb="0" eb="2">
      <t>シアイ</t>
    </rPh>
    <rPh sb="2" eb="3">
      <t>ク</t>
    </rPh>
    <rPh sb="4" eb="5">
      <t>ア</t>
    </rPh>
    <phoneticPr fontId="2"/>
  </si>
  <si>
    <t>主審</t>
    <rPh sb="0" eb="2">
      <t>シュシン</t>
    </rPh>
    <phoneticPr fontId="2"/>
  </si>
  <si>
    <t>副審</t>
    <rPh sb="0" eb="2">
      <t>フクシン</t>
    </rPh>
    <phoneticPr fontId="2"/>
  </si>
  <si>
    <t>4審</t>
    <rPh sb="1" eb="2">
      <t>フクシン</t>
    </rPh>
    <phoneticPr fontId="2"/>
  </si>
  <si>
    <t>※</t>
    <phoneticPr fontId="2"/>
  </si>
  <si>
    <t>ゴミは必ず全て持ち帰りを御願いします。</t>
    <rPh sb="3" eb="4">
      <t>カナラ</t>
    </rPh>
    <rPh sb="5" eb="6">
      <t>スベ</t>
    </rPh>
    <rPh sb="7" eb="8">
      <t>モ</t>
    </rPh>
    <rPh sb="9" eb="10">
      <t>カエ</t>
    </rPh>
    <rPh sb="12" eb="14">
      <t>オネガ</t>
    </rPh>
    <phoneticPr fontId="2"/>
  </si>
  <si>
    <t>※幹事チーム責任者は試合結果（記録用紙、対戦表）を２日後の19:00迄にメールにて、下記へお送りください</t>
  </si>
  <si>
    <t>※幹事チーム又は会場責任チームは試合結果（記録用紙、対戦表）を    当日の18:00迄にメールにて、下記担当者へお送りください</t>
    <rPh sb="35" eb="36">
      <t>トウ</t>
    </rPh>
    <phoneticPr fontId="2"/>
  </si>
  <si>
    <t>グループ担当サポート</t>
    <phoneticPr fontId="1"/>
  </si>
  <si>
    <t>グループ担当幹事</t>
    <phoneticPr fontId="1"/>
  </si>
  <si>
    <t>氏名</t>
    <rPh sb="0" eb="2">
      <t>シメイ</t>
    </rPh>
    <phoneticPr fontId="1"/>
  </si>
  <si>
    <t xml:space="preserve">Email </t>
    <phoneticPr fontId="1"/>
  </si>
  <si>
    <t>Grp</t>
    <phoneticPr fontId="1"/>
  </si>
  <si>
    <t>荒川区民運動場</t>
    <rPh sb="0" eb="7">
      <t>アラカワクミンウンドウジョウ</t>
    </rPh>
    <phoneticPr fontId="1"/>
  </si>
  <si>
    <t>東尾久運動場</t>
    <rPh sb="0" eb="3">
      <t>ヒガシオグ</t>
    </rPh>
    <rPh sb="3" eb="6">
      <t>ウンドウジョウ</t>
    </rPh>
    <phoneticPr fontId="1"/>
  </si>
  <si>
    <t>墨田5丁目グランド</t>
    <rPh sb="0" eb="2">
      <t>スミダ</t>
    </rPh>
    <rPh sb="3" eb="5">
      <t>チョウメ</t>
    </rPh>
    <phoneticPr fontId="1"/>
  </si>
  <si>
    <t>墨田少年グランド</t>
    <rPh sb="0" eb="2">
      <t>スミダ</t>
    </rPh>
    <rPh sb="2" eb="4">
      <t>ショウネン</t>
    </rPh>
    <phoneticPr fontId="1"/>
  </si>
  <si>
    <t>チーム名</t>
    <rPh sb="3" eb="4">
      <t>メイ</t>
    </rPh>
    <phoneticPr fontId="1"/>
  </si>
  <si>
    <t>日付</t>
    <rPh sb="0" eb="1">
      <t>ヒ</t>
    </rPh>
    <rPh sb="1" eb="2">
      <t>ツ</t>
    </rPh>
    <phoneticPr fontId="1"/>
  </si>
  <si>
    <t>戦績</t>
    <rPh sb="0" eb="2">
      <t>センセキ</t>
    </rPh>
    <phoneticPr fontId="1"/>
  </si>
  <si>
    <t>-</t>
    <phoneticPr fontId="1"/>
  </si>
  <si>
    <t>会場</t>
    <rPh sb="0" eb="2">
      <t>カイジョウ</t>
    </rPh>
    <phoneticPr fontId="1"/>
  </si>
  <si>
    <t>足立総合グランド</t>
    <rPh sb="0" eb="2">
      <t>アダチ</t>
    </rPh>
    <rPh sb="2" eb="4">
      <t>ソウゴウ</t>
    </rPh>
    <phoneticPr fontId="1"/>
  </si>
  <si>
    <t>入谷中央公園</t>
    <rPh sb="0" eb="2">
      <t>イリヤ</t>
    </rPh>
    <rPh sb="2" eb="4">
      <t>チュウオウ</t>
    </rPh>
    <rPh sb="4" eb="6">
      <t>コウエン</t>
    </rPh>
    <phoneticPr fontId="1"/>
  </si>
  <si>
    <t>千住スポーツ公園</t>
    <rPh sb="0" eb="2">
      <t>センジュ</t>
    </rPh>
    <rPh sb="6" eb="8">
      <t>コウエン</t>
    </rPh>
    <phoneticPr fontId="1"/>
  </si>
  <si>
    <t>舎人プレイグランド</t>
    <rPh sb="0" eb="2">
      <t>トネリ</t>
    </rPh>
    <phoneticPr fontId="1"/>
  </si>
  <si>
    <t>鹿浜グランド</t>
    <rPh sb="0" eb="2">
      <t>シカハマ</t>
    </rPh>
    <phoneticPr fontId="1"/>
  </si>
  <si>
    <t>台東グランド</t>
    <rPh sb="0" eb="2">
      <t>タイトウ</t>
    </rPh>
    <phoneticPr fontId="1"/>
  </si>
  <si>
    <t>キックオフ</t>
    <phoneticPr fontId="1"/>
  </si>
  <si>
    <t>FC千住イーグルス</t>
    <phoneticPr fontId="1"/>
  </si>
  <si>
    <t>東伊興サッカースポーツ少年団</t>
    <phoneticPr fontId="1"/>
  </si>
  <si>
    <t>ブルーファイターズSC</t>
    <phoneticPr fontId="1"/>
  </si>
  <si>
    <t>登録・大会参加集計</t>
    <phoneticPr fontId="1"/>
  </si>
  <si>
    <t>YFCジャイール</t>
    <phoneticPr fontId="1"/>
  </si>
  <si>
    <t>所在地</t>
    <rPh sb="0" eb="3">
      <t>ショザイチ</t>
    </rPh>
    <phoneticPr fontId="1"/>
  </si>
  <si>
    <t>○</t>
    <phoneticPr fontId="1"/>
  </si>
  <si>
    <t>○</t>
  </si>
  <si>
    <t>台東</t>
    <rPh sb="0" eb="2">
      <t>タイトウ</t>
    </rPh>
    <phoneticPr fontId="1"/>
  </si>
  <si>
    <t>荒川</t>
    <rPh sb="0" eb="2">
      <t>アラカワ</t>
    </rPh>
    <phoneticPr fontId="1"/>
  </si>
  <si>
    <t>町屋七峡サッカークラブ</t>
    <phoneticPr fontId="1"/>
  </si>
  <si>
    <t>四吾少年サッカークラブ</t>
    <phoneticPr fontId="2"/>
  </si>
  <si>
    <t>墨田</t>
    <phoneticPr fontId="1"/>
  </si>
  <si>
    <t>すみだFC</t>
    <phoneticPr fontId="2"/>
  </si>
  <si>
    <t>すみだサッカークラブU-12業平</t>
    <rPh sb="14" eb="16">
      <t>ナリヒラ</t>
    </rPh>
    <phoneticPr fontId="2"/>
  </si>
  <si>
    <t>二寺サッカークラブ</t>
    <phoneticPr fontId="2"/>
  </si>
  <si>
    <t>横川サッカークラブ</t>
    <phoneticPr fontId="2"/>
  </si>
  <si>
    <t>東加平キッカーズ</t>
    <phoneticPr fontId="2"/>
  </si>
  <si>
    <t>足立</t>
    <rPh sb="0" eb="2">
      <t>アダチ</t>
    </rPh>
    <phoneticPr fontId="1"/>
  </si>
  <si>
    <t>トネリエルフ2000</t>
    <phoneticPr fontId="1"/>
  </si>
  <si>
    <t>エレファント・コキリサッカー少年団</t>
    <phoneticPr fontId="1"/>
  </si>
  <si>
    <t>クリアージュFCロッキーレグルス</t>
    <phoneticPr fontId="2"/>
  </si>
  <si>
    <t>FC西新井ジュニア</t>
    <phoneticPr fontId="1"/>
  </si>
  <si>
    <t>千寿常東小学校フットボールクラブ</t>
    <phoneticPr fontId="1"/>
  </si>
  <si>
    <t>辰沼少年サッカークラブ</t>
    <rPh sb="0" eb="2">
      <t>タツヌマ</t>
    </rPh>
    <phoneticPr fontId="2"/>
  </si>
  <si>
    <t>中北少年サッカークラブ</t>
    <phoneticPr fontId="2"/>
  </si>
  <si>
    <t>AC・リベロ</t>
    <phoneticPr fontId="2"/>
  </si>
  <si>
    <t>舎人スポーツ少年団サッカークラブ</t>
    <rPh sb="0" eb="2">
      <t>トネリ</t>
    </rPh>
    <rPh sb="6" eb="9">
      <t>ショウネンダン</t>
    </rPh>
    <phoneticPr fontId="2"/>
  </si>
  <si>
    <t>GETサッカースクール荒川U-12</t>
    <phoneticPr fontId="2"/>
  </si>
  <si>
    <t>ジーベックFC</t>
    <phoneticPr fontId="2"/>
  </si>
  <si>
    <t>44A</t>
    <phoneticPr fontId="1"/>
  </si>
  <si>
    <t>墨田</t>
    <rPh sb="0" eb="2">
      <t>スミダ</t>
    </rPh>
    <phoneticPr fontId="1"/>
  </si>
  <si>
    <t>梅一FC’78</t>
    <phoneticPr fontId="1"/>
  </si>
  <si>
    <t>アクセルJr’09</t>
    <phoneticPr fontId="2"/>
  </si>
  <si>
    <t>FC.GLAUNA</t>
    <phoneticPr fontId="2"/>
  </si>
  <si>
    <t>JOGAR.SC</t>
    <phoneticPr fontId="1"/>
  </si>
  <si>
    <t>FC.チャレンジャーズ</t>
    <phoneticPr fontId="1"/>
  </si>
  <si>
    <t>両国FC</t>
    <rPh sb="0" eb="2">
      <t>リョウゴク</t>
    </rPh>
    <phoneticPr fontId="1"/>
  </si>
  <si>
    <t>足立区</t>
    <rPh sb="0" eb="3">
      <t>アダチク</t>
    </rPh>
    <phoneticPr fontId="1"/>
  </si>
  <si>
    <t>台東区</t>
    <rPh sb="0" eb="3">
      <t>タイトウク</t>
    </rPh>
    <phoneticPr fontId="1"/>
  </si>
  <si>
    <t>幹事チーム</t>
    <rPh sb="0" eb="2">
      <t>カンジ</t>
    </rPh>
    <phoneticPr fontId="1"/>
  </si>
  <si>
    <t>登録　　用紙　　送り先</t>
    <rPh sb="0" eb="2">
      <t>トウロク</t>
    </rPh>
    <rPh sb="4" eb="6">
      <t>ヨウシ</t>
    </rPh>
    <rPh sb="8" eb="9">
      <t>オク</t>
    </rPh>
    <rPh sb="10" eb="11">
      <t>サキ</t>
    </rPh>
    <phoneticPr fontId="1"/>
  </si>
  <si>
    <t>広報部長 ：平沼　E-mail：u12.tokyo1st@gmail.com　運営部：E-mail：mgmt.u12.tokyo.1st@gmail.com</t>
    <rPh sb="0" eb="2">
      <t>コウホウ</t>
    </rPh>
    <rPh sb="2" eb="4">
      <t>ブチョウ</t>
    </rPh>
    <rPh sb="6" eb="8">
      <t>ヒラヌマ</t>
    </rPh>
    <rPh sb="39" eb="41">
      <t>ウンエイ</t>
    </rPh>
    <rPh sb="41" eb="42">
      <t>ブ</t>
    </rPh>
    <phoneticPr fontId="2"/>
  </si>
  <si>
    <t>組合せ</t>
    <phoneticPr fontId="1"/>
  </si>
  <si>
    <t>戦績表</t>
    <rPh sb="0" eb="3">
      <t>センセキヒョウ</t>
    </rPh>
    <phoneticPr fontId="1"/>
  </si>
  <si>
    <t>消化表</t>
    <rPh sb="0" eb="3">
      <t>ショウカヒョウ</t>
    </rPh>
    <phoneticPr fontId="1"/>
  </si>
  <si>
    <t>予定表</t>
    <rPh sb="0" eb="3">
      <t>ヨテイヒョウ</t>
    </rPh>
    <phoneticPr fontId="1"/>
  </si>
  <si>
    <r>
      <t>クリアージュ</t>
    </r>
    <r>
      <rPr>
        <sz val="10"/>
        <color indexed="0"/>
        <rFont val="BIZ UDゴシック"/>
        <family val="3"/>
        <charset val="128"/>
      </rPr>
      <t>FCクルーゼ</t>
    </r>
    <phoneticPr fontId="2"/>
  </si>
  <si>
    <r>
      <t>荒川区　</t>
    </r>
    <r>
      <rPr>
        <sz val="10"/>
        <color rgb="FFFF0000"/>
        <rFont val="BIZ UDゴシック"/>
        <family val="3"/>
        <charset val="128"/>
      </rPr>
      <t>　　</t>
    </r>
    <r>
      <rPr>
        <sz val="10"/>
        <color theme="1"/>
        <rFont val="BIZ UDゴシック"/>
        <family val="3"/>
        <charset val="128"/>
      </rPr>
      <t>　　　　　　　</t>
    </r>
    <rPh sb="0" eb="3">
      <t>アラカワク</t>
    </rPh>
    <phoneticPr fontId="1"/>
  </si>
  <si>
    <r>
      <t>墨田区　</t>
    </r>
    <r>
      <rPr>
        <sz val="10"/>
        <color rgb="FFFF0000"/>
        <rFont val="BIZ UDゴシック"/>
        <family val="3"/>
        <charset val="128"/>
      </rPr>
      <t>　</t>
    </r>
    <r>
      <rPr>
        <sz val="10"/>
        <color theme="1"/>
        <rFont val="BIZ UDゴシック"/>
        <family val="3"/>
        <charset val="128"/>
      </rPr>
      <t>　　　　　　　</t>
    </r>
    <rPh sb="0" eb="3">
      <t>スミダク</t>
    </rPh>
    <phoneticPr fontId="1"/>
  </si>
  <si>
    <t>チーム名変更【FCアスルクラロ東京から】</t>
    <rPh sb="3" eb="4">
      <t>メイ</t>
    </rPh>
    <rPh sb="4" eb="6">
      <t>ヘンコウ</t>
    </rPh>
    <rPh sb="15" eb="17">
      <t>トウキョウ</t>
    </rPh>
    <phoneticPr fontId="1"/>
  </si>
  <si>
    <t>2024年度</t>
    <phoneticPr fontId="1"/>
  </si>
  <si>
    <t>Tリーグ</t>
    <phoneticPr fontId="1"/>
  </si>
  <si>
    <t>登録なし</t>
    <rPh sb="0" eb="2">
      <t>トウロク</t>
    </rPh>
    <phoneticPr fontId="1"/>
  </si>
  <si>
    <t>参加なし</t>
    <rPh sb="0" eb="2">
      <t>サンカ</t>
    </rPh>
    <phoneticPr fontId="1"/>
  </si>
  <si>
    <t>全日本</t>
    <rPh sb="0" eb="3">
      <t>ゼンニホン</t>
    </rPh>
    <phoneticPr fontId="1"/>
  </si>
  <si>
    <t>T-3</t>
    <phoneticPr fontId="1"/>
  </si>
  <si>
    <t>未定</t>
    <rPh sb="0" eb="2">
      <t>ミテイ</t>
    </rPh>
    <phoneticPr fontId="1"/>
  </si>
  <si>
    <t>39B</t>
    <phoneticPr fontId="1"/>
  </si>
  <si>
    <t>T-2</t>
    <phoneticPr fontId="1"/>
  </si>
  <si>
    <t>T-1</t>
    <phoneticPr fontId="1"/>
  </si>
  <si>
    <t>FC ADERANTE</t>
    <phoneticPr fontId="2"/>
  </si>
  <si>
    <t>チーム名変更【FCリガールから】</t>
    <rPh sb="3" eb="4">
      <t>メイ</t>
    </rPh>
    <rPh sb="4" eb="6">
      <t>ヘンコウ</t>
    </rPh>
    <phoneticPr fontId="1"/>
  </si>
  <si>
    <t>44B</t>
    <phoneticPr fontId="1"/>
  </si>
  <si>
    <t>39A</t>
    <phoneticPr fontId="1"/>
  </si>
  <si>
    <t>FC OPUSONE A</t>
    <phoneticPr fontId="2"/>
  </si>
  <si>
    <t>FC OPUSONE B</t>
    <phoneticPr fontId="2"/>
  </si>
  <si>
    <t>南千住サッカー広場 A</t>
    <rPh sb="0" eb="1">
      <t>ミナミ</t>
    </rPh>
    <rPh sb="1" eb="3">
      <t>センジュ</t>
    </rPh>
    <rPh sb="7" eb="9">
      <t>ヒロバ</t>
    </rPh>
    <phoneticPr fontId="2"/>
  </si>
  <si>
    <t>南千住サッカー広場 B</t>
    <rPh sb="0" eb="1">
      <t>ミナミ</t>
    </rPh>
    <rPh sb="1" eb="3">
      <t>センジュ</t>
    </rPh>
    <rPh sb="7" eb="9">
      <t>ヒロバ</t>
    </rPh>
    <phoneticPr fontId="2"/>
  </si>
  <si>
    <t>リバティ東京SC</t>
    <phoneticPr fontId="2"/>
  </si>
  <si>
    <t>2024年度　合計</t>
    <rPh sb="4" eb="6">
      <t>ネンド</t>
    </rPh>
    <rPh sb="7" eb="9">
      <t>ゴウケイケイ</t>
    </rPh>
    <phoneticPr fontId="1"/>
  </si>
  <si>
    <t>役員幹事サポートチーム</t>
    <rPh sb="0" eb="2">
      <t>ヤクイン</t>
    </rPh>
    <rPh sb="2" eb="4">
      <t>カンジ</t>
    </rPh>
    <phoneticPr fontId="1"/>
  </si>
  <si>
    <t>ブロック登録のみ</t>
    <rPh sb="4" eb="6">
      <t>トウロク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</si>
  <si>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</si>
  <si>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</si>
  <si>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</si>
  <si>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</si>
  <si>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</si>
  <si>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シードチーム【前度JA成績より】</t>
    <rPh sb="7" eb="8">
      <t>ゼン</t>
    </rPh>
    <phoneticPr fontId="1"/>
  </si>
  <si>
    <t>梅島FC</t>
  </si>
  <si>
    <t>MATERIAL FC</t>
  </si>
  <si>
    <t>2024年新規加入</t>
    <rPh sb="4" eb="5">
      <t>ネン</t>
    </rPh>
    <rPh sb="5" eb="9">
      <t>シンキカニュウ</t>
    </rPh>
    <phoneticPr fontId="1"/>
  </si>
  <si>
    <t>U-12</t>
  </si>
  <si>
    <r>
      <t>荒川区　</t>
    </r>
    <r>
      <rPr>
        <sz val="10"/>
        <color rgb="FFFF0000"/>
        <rFont val="Meiryo UI"/>
        <family val="3"/>
        <charset val="128"/>
      </rPr>
      <t>　　</t>
    </r>
    <r>
      <rPr>
        <sz val="10"/>
        <color theme="1"/>
        <rFont val="Meiryo UI"/>
        <family val="3"/>
        <charset val="128"/>
      </rPr>
      <t>　　　　　　　</t>
    </r>
    <rPh sb="0" eb="3">
      <t>アラカワク</t>
    </rPh>
    <phoneticPr fontId="1"/>
  </si>
  <si>
    <r>
      <t>墨田区　</t>
    </r>
    <r>
      <rPr>
        <sz val="10"/>
        <color rgb="FFFF0000"/>
        <rFont val="Meiryo UI"/>
        <family val="3"/>
        <charset val="128"/>
      </rPr>
      <t>　</t>
    </r>
    <r>
      <rPr>
        <sz val="10"/>
        <color theme="1"/>
        <rFont val="Meiryo UI"/>
        <family val="3"/>
        <charset val="128"/>
      </rPr>
      <t>　　　　　　　</t>
    </r>
    <rPh sb="0" eb="3">
      <t>スミダク</t>
    </rPh>
    <phoneticPr fontId="1"/>
  </si>
  <si>
    <t>2023年度　合計</t>
    <rPh sb="4" eb="6">
      <t>ネンド</t>
    </rPh>
    <rPh sb="7" eb="9">
      <t>ゴウケイケイ</t>
    </rPh>
    <phoneticPr fontId="1"/>
  </si>
  <si>
    <t>U12・全日本　委員長の要請でBチーム参戦</t>
    <rPh sb="4" eb="7">
      <t>ゼンニホン</t>
    </rPh>
    <rPh sb="8" eb="11">
      <t>イインチョウ</t>
    </rPh>
    <rPh sb="12" eb="14">
      <t>ヨウセイ</t>
    </rPh>
    <rPh sb="19" eb="21">
      <t>サンセン</t>
    </rPh>
    <phoneticPr fontId="1"/>
  </si>
  <si>
    <t>チーム名変更【西新井フレンドリ－SC】</t>
    <rPh sb="3" eb="4">
      <t>メイ</t>
    </rPh>
    <rPh sb="4" eb="6">
      <t>ヘンコウ</t>
    </rPh>
    <phoneticPr fontId="1"/>
  </si>
  <si>
    <t>FRIENDRY‐SC　西新井</t>
    <rPh sb="12" eb="15">
      <t>ニシアライ</t>
    </rPh>
    <phoneticPr fontId="2"/>
  </si>
  <si>
    <t>吉川</t>
    <rPh sb="0" eb="2">
      <t>ヨシカワ</t>
    </rPh>
    <phoneticPr fontId="1"/>
  </si>
  <si>
    <t>雨宮</t>
    <rPh sb="0" eb="2">
      <t>アメミヤ</t>
    </rPh>
    <phoneticPr fontId="1"/>
  </si>
  <si>
    <t>澤田</t>
    <rPh sb="0" eb="2">
      <t>サワダ</t>
    </rPh>
    <phoneticPr fontId="1"/>
  </si>
  <si>
    <t>福永</t>
    <rPh sb="0" eb="2">
      <t>フクナガ</t>
    </rPh>
    <phoneticPr fontId="1"/>
  </si>
  <si>
    <t>三浦</t>
    <rPh sb="0" eb="2">
      <t>ミウラ</t>
    </rPh>
    <phoneticPr fontId="1"/>
  </si>
  <si>
    <t>三浦　勝</t>
    <phoneticPr fontId="1"/>
  </si>
  <si>
    <t>JDD02116@nifty.com</t>
    <phoneticPr fontId="1"/>
  </si>
  <si>
    <t>44b</t>
    <phoneticPr fontId="1"/>
  </si>
  <si>
    <t>39a</t>
    <phoneticPr fontId="1"/>
  </si>
  <si>
    <t>南千住サッカー広場</t>
  </si>
  <si>
    <t>第10回　三井のリハウス　東京都U12ブロックリーグ　後期　</t>
    <rPh sb="0" eb="1">
      <t>ダイ</t>
    </rPh>
    <rPh sb="3" eb="4">
      <t>カイ</t>
    </rPh>
    <rPh sb="5" eb="7">
      <t>ミツイ</t>
    </rPh>
    <rPh sb="13" eb="16">
      <t>トウキョウト</t>
    </rPh>
    <rPh sb="27" eb="29">
      <t>コウキ</t>
    </rPh>
    <phoneticPr fontId="1"/>
  </si>
  <si>
    <t>c</t>
    <phoneticPr fontId="1"/>
  </si>
  <si>
    <t>中川 保弘</t>
    <rPh sb="0" eb="2">
      <t>ナカガワ</t>
    </rPh>
    <rPh sb="3" eb="5">
      <t>ヤスヒロ</t>
    </rPh>
    <phoneticPr fontId="1"/>
  </si>
  <si>
    <t>yasu.nakagawa@gmail.com</t>
    <phoneticPr fontId="1"/>
  </si>
  <si>
    <t>00</t>
    <phoneticPr fontId="1"/>
  </si>
  <si>
    <t>Ｃ</t>
    <phoneticPr fontId="1"/>
  </si>
  <si>
    <t>両国</t>
    <rPh sb="0" eb="2">
      <t>リョウゴク</t>
    </rPh>
    <phoneticPr fontId="1"/>
  </si>
  <si>
    <t>梅田</t>
    <rPh sb="0" eb="2">
      <t>ウメダ</t>
    </rPh>
    <phoneticPr fontId="1"/>
  </si>
  <si>
    <t>日</t>
    <rPh sb="0" eb="1">
      <t>ニチ</t>
    </rPh>
    <phoneticPr fontId="1"/>
  </si>
  <si>
    <t>・会場ルールを守ること（当日説明）</t>
    <rPh sb="1" eb="3">
      <t>カイジョウ</t>
    </rPh>
    <rPh sb="7" eb="8">
      <t>マモ</t>
    </rPh>
    <rPh sb="12" eb="14">
      <t>トウジツ</t>
    </rPh>
    <rPh sb="14" eb="16">
      <t>セツメイ</t>
    </rPh>
    <phoneticPr fontId="1"/>
  </si>
  <si>
    <t>集合時間</t>
    <rPh sb="0" eb="4">
      <t>シュウゴウジカン</t>
    </rPh>
    <phoneticPr fontId="1"/>
  </si>
  <si>
    <t>・堤防沿い含め、周辺道路での乗降や待機は厳禁です。必ず駐車場での乗降をお願いします。</t>
    <rPh sb="1" eb="3">
      <t>テイボウ</t>
    </rPh>
    <rPh sb="3" eb="4">
      <t>ゾ</t>
    </rPh>
    <rPh sb="5" eb="6">
      <t>フク</t>
    </rPh>
    <rPh sb="8" eb="12">
      <t>シュウヘンドウロ</t>
    </rPh>
    <rPh sb="14" eb="16">
      <t>ジョウコウ</t>
    </rPh>
    <rPh sb="17" eb="19">
      <t>タイキ</t>
    </rPh>
    <rPh sb="20" eb="21">
      <t>キビ</t>
    </rPh>
    <rPh sb="25" eb="26">
      <t>カナラ</t>
    </rPh>
    <rPh sb="27" eb="30">
      <t>チュウシャジョウ</t>
    </rPh>
    <rPh sb="32" eb="34">
      <t>ジョウコウ</t>
    </rPh>
    <rPh sb="36" eb="37">
      <t>ネガ</t>
    </rPh>
    <phoneticPr fontId="1"/>
  </si>
  <si>
    <t>すみだサッカークラブU-12業平</t>
    <phoneticPr fontId="1"/>
  </si>
  <si>
    <t>峡田ヴァリアンツ</t>
    <phoneticPr fontId="1"/>
  </si>
  <si>
    <t>業平</t>
    <rPh sb="0" eb="2">
      <t>ナリヒラ</t>
    </rPh>
    <phoneticPr fontId="1"/>
  </si>
  <si>
    <t>会場撤収は各チームご協力を御願いします。</t>
    <rPh sb="0" eb="2">
      <t>カイジョウ</t>
    </rPh>
    <rPh sb="2" eb="4">
      <t>テッシュウ</t>
    </rPh>
    <rPh sb="5" eb="6">
      <t>カク</t>
    </rPh>
    <rPh sb="10" eb="12">
      <t>キョウリョク</t>
    </rPh>
    <rPh sb="13" eb="15">
      <t>オネガ</t>
    </rPh>
    <phoneticPr fontId="2"/>
  </si>
  <si>
    <t>台東グラウンドＡ面</t>
    <rPh sb="0" eb="2">
      <t>タイトウ</t>
    </rPh>
    <rPh sb="8" eb="9">
      <t>メン</t>
    </rPh>
    <phoneticPr fontId="1"/>
  </si>
  <si>
    <t>梅田キッカーズ</t>
    <rPh sb="0" eb="2">
      <t>ウメダ</t>
    </rPh>
    <phoneticPr fontId="1"/>
  </si>
  <si>
    <t>エレファント・コキリサッカー少年団・すみだサッカークラブU-12業平</t>
    <rPh sb="32" eb="34">
      <t>ナリヒラ</t>
    </rPh>
    <phoneticPr fontId="1"/>
  </si>
  <si>
    <t>両国FC・峡田ヴァリアンツ・梅田キッカーズ</t>
    <rPh sb="0" eb="2">
      <t>リョウゴク</t>
    </rPh>
    <phoneticPr fontId="1"/>
  </si>
  <si>
    <t>8:00</t>
    <phoneticPr fontId="1"/>
  </si>
  <si>
    <t>A・Dグループ使用</t>
    <rPh sb="7" eb="9">
      <t>シヨウ</t>
    </rPh>
    <phoneticPr fontId="1"/>
  </si>
  <si>
    <t>両国FC</t>
    <phoneticPr fontId="1"/>
  </si>
  <si>
    <t>梅田キッカーズ</t>
    <phoneticPr fontId="1"/>
  </si>
  <si>
    <t>ヴァリ</t>
    <phoneticPr fontId="1"/>
  </si>
  <si>
    <t>エレファント</t>
    <phoneticPr fontId="1"/>
  </si>
  <si>
    <t>40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</si>
</sst>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;@"/>
    <numFmt numFmtId="177" formatCode="h:mm;@"/>
    <numFmt numFmtId="178" formatCode="m/d;@"/>
    <numFmt numFmtId="179" formatCode="[$-F800]dddd\,\ mmmm\ dd\,\ yyyy"/>
    <numFmt numFmtId="180" formatCode="yyyy&quot;年&quot;m&quot;月&quot;d&quot;日&quot;;@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name val="細明朝体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Meiryo UI"/>
      <family val="2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indexed="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color indexed="8"/>
      <name val="BIZ UDゴシック"/>
      <family val="3"/>
      <charset val="128"/>
    </font>
    <font>
      <sz val="9"/>
      <color theme="0"/>
      <name val="BIZ UDゴシック"/>
      <family val="3"/>
      <charset val="128"/>
    </font>
    <font>
      <u/>
      <sz val="8"/>
      <color theme="10"/>
      <name val="BIZ UDゴシック"/>
      <family val="3"/>
      <charset val="128"/>
    </font>
    <font>
      <sz val="8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4"/>
      <name val="BIZ UDゴシック"/>
      <family val="3"/>
      <charset val="128"/>
    </font>
    <font>
      <b/>
      <sz val="14"/>
      <name val="BIZ UDゴシック"/>
      <family val="3"/>
      <charset val="128"/>
    </font>
    <font>
      <sz val="16"/>
      <name val="BIZ UDゴシック"/>
      <family val="3"/>
      <charset val="128"/>
    </font>
    <font>
      <b/>
      <sz val="20"/>
      <name val="BIZ UDゴシック"/>
      <family val="3"/>
      <charset val="128"/>
    </font>
    <font>
      <sz val="11"/>
      <color indexed="9"/>
      <name val="BIZ UDゴシック"/>
      <family val="3"/>
      <charset val="128"/>
    </font>
    <font>
      <sz val="11"/>
      <color theme="2" tint="-0.249977111117893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8"/>
      <name val="BIZ UDゴシック"/>
      <family val="3"/>
      <charset val="128"/>
    </font>
    <font>
      <b/>
      <sz val="8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  <xf numFmtId="0" fontId="5" fillId="0" borderId="0">
      <alignment vertical="center"/>
    </xf>
    <xf numFmtId="0" fontId="6" fillId="0" borderId="0">
      <alignment vertical="center"/>
    </xf>
    <xf numFmtId="0" fontId="4" fillId="0" borderId="0"/>
    <xf numFmtId="0" fontId="3" fillId="0" borderId="0" applyNumberFormat="0" applyFill="0" applyBorder="0" applyAlignment="0" applyProtection="0">
      <alignment vertical="center"/>
    </xf>
  </cellStyleXfs>
  <cellXfs count="479">
    <xf numFmtId="0" fontId="0" fillId="0" borderId="0" xfId="0">
      <alignment vertical="center"/>
    </xf>
    <xf numFmtId="0" fontId="9" fillId="10" borderId="0" xfId="4" applyFont="1" applyFill="1" applyAlignment="1" applyProtection="1">
      <alignment horizontal="center" shrinkToFit="1"/>
      <protection locked="0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" fontId="13" fillId="3" borderId="78" xfId="0" applyNumberFormat="1" applyFont="1" applyFill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1" fontId="13" fillId="3" borderId="78" xfId="0" applyNumberFormat="1" applyFont="1" applyFill="1" applyBorder="1" applyAlignment="1">
      <alignment horizontal="center" vertical="center"/>
    </xf>
    <xf numFmtId="1" fontId="9" fillId="3" borderId="78" xfId="0" applyNumberFormat="1" applyFont="1" applyFill="1" applyBorder="1" applyAlignment="1">
      <alignment horizontal="center" vertical="center"/>
    </xf>
    <xf numFmtId="2" fontId="13" fillId="0" borderId="78" xfId="0" applyNumberFormat="1" applyFont="1" applyBorder="1" applyAlignment="1">
      <alignment horizontal="center" vertical="center" shrinkToFit="1"/>
    </xf>
    <xf numFmtId="0" fontId="7" fillId="0" borderId="78" xfId="0" applyFont="1" applyBorder="1" applyAlignment="1">
      <alignment horizontal="center" vertical="center" shrinkToFit="1"/>
    </xf>
    <xf numFmtId="2" fontId="15" fillId="0" borderId="78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2" fillId="0" borderId="78" xfId="0" applyFont="1" applyBorder="1" applyAlignment="1">
      <alignment horizontal="center" vertical="center" shrinkToFit="1"/>
    </xf>
    <xf numFmtId="0" fontId="12" fillId="0" borderId="78" xfId="0" applyFont="1" applyBorder="1" applyAlignment="1">
      <alignment horizontal="left" vertical="center" shrinkToFit="1"/>
    </xf>
    <xf numFmtId="0" fontId="8" fillId="10" borderId="0" xfId="0" applyFont="1" applyFill="1">
      <alignment vertical="center"/>
    </xf>
    <xf numFmtId="0" fontId="12" fillId="0" borderId="0" xfId="0" applyFont="1" applyAlignment="1">
      <alignment horizontal="center" vertical="center" shrinkToFit="1"/>
    </xf>
    <xf numFmtId="179" fontId="9" fillId="10" borderId="0" xfId="0" applyNumberFormat="1" applyFont="1" applyFill="1" applyAlignment="1" applyProtection="1">
      <alignment horizontal="right"/>
      <protection locked="0"/>
    </xf>
    <xf numFmtId="0" fontId="9" fillId="10" borderId="0" xfId="0" applyFont="1" applyFill="1" applyAlignment="1" applyProtection="1">
      <protection locked="0"/>
    </xf>
    <xf numFmtId="0" fontId="12" fillId="0" borderId="18" xfId="0" applyFont="1" applyBorder="1">
      <alignment vertical="center"/>
    </xf>
    <xf numFmtId="0" fontId="12" fillId="0" borderId="15" xfId="0" applyFont="1" applyBorder="1" applyAlignment="1">
      <alignment horizontal="center" vertical="center" shrinkToFit="1"/>
    </xf>
    <xf numFmtId="0" fontId="9" fillId="0" borderId="0" xfId="0" applyFont="1" applyAlignment="1" applyProtection="1">
      <protection locked="0"/>
    </xf>
    <xf numFmtId="0" fontId="12" fillId="0" borderId="10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1" fillId="0" borderId="85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1" fillId="0" borderId="89" xfId="0" applyFont="1" applyBorder="1" applyAlignment="1">
      <alignment vertical="center" shrinkToFit="1"/>
    </xf>
    <xf numFmtId="0" fontId="11" fillId="0" borderId="97" xfId="0" applyFont="1" applyBorder="1" applyAlignment="1">
      <alignment vertical="center" shrinkToFit="1"/>
    </xf>
    <xf numFmtId="0" fontId="11" fillId="0" borderId="86" xfId="0" applyFont="1" applyBorder="1" applyAlignment="1">
      <alignment vertical="center" shrinkToFit="1"/>
    </xf>
    <xf numFmtId="0" fontId="11" fillId="0" borderId="87" xfId="0" applyFont="1" applyBorder="1" applyAlignment="1">
      <alignment vertical="center" shrinkToFit="1"/>
    </xf>
    <xf numFmtId="0" fontId="17" fillId="0" borderId="90" xfId="6" applyFont="1" applyBorder="1" applyAlignment="1">
      <alignment vertical="center" shrinkToFit="1"/>
    </xf>
    <xf numFmtId="0" fontId="11" fillId="0" borderId="98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8" fillId="0" borderId="0" xfId="0" applyFont="1" applyAlignment="1">
      <alignment horizontal="right" vertical="center"/>
    </xf>
    <xf numFmtId="0" fontId="8" fillId="10" borderId="0" xfId="0" applyFont="1" applyFill="1" applyProtection="1">
      <alignment vertical="center"/>
      <protection locked="0"/>
    </xf>
    <xf numFmtId="0" fontId="19" fillId="10" borderId="0" xfId="0" applyFont="1" applyFill="1" applyProtection="1">
      <alignment vertical="center"/>
      <protection locked="0"/>
    </xf>
    <xf numFmtId="0" fontId="19" fillId="10" borderId="0" xfId="0" applyFont="1" applyFill="1" applyAlignment="1" applyProtection="1">
      <alignment horizontal="center" vertical="center"/>
      <protection locked="0"/>
    </xf>
    <xf numFmtId="0" fontId="20" fillId="10" borderId="0" xfId="0" applyFont="1" applyFill="1" applyAlignment="1" applyProtection="1">
      <alignment horizontal="center"/>
      <protection locked="0"/>
    </xf>
    <xf numFmtId="0" fontId="20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3" fillId="6" borderId="8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1" fillId="0" borderId="0" xfId="0" applyFont="1" applyAlignment="1" applyProtection="1">
      <alignment horizontal="center" vertical="center"/>
      <protection locked="0"/>
    </xf>
    <xf numFmtId="0" fontId="25" fillId="0" borderId="32" xfId="0" applyFont="1" applyBorder="1" applyAlignment="1" applyProtection="1">
      <alignment horizontal="center" vertical="center"/>
      <protection locked="0"/>
    </xf>
    <xf numFmtId="0" fontId="25" fillId="0" borderId="36" xfId="0" applyFont="1" applyBorder="1" applyAlignment="1">
      <alignment horizontal="center" vertical="center" shrinkToFit="1"/>
    </xf>
    <xf numFmtId="0" fontId="25" fillId="0" borderId="7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 shrinkToFit="1"/>
    </xf>
    <xf numFmtId="0" fontId="25" fillId="0" borderId="32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shrinkToFit="1"/>
    </xf>
    <xf numFmtId="0" fontId="9" fillId="0" borderId="0" xfId="0" applyFont="1" applyAlignment="1" applyProtection="1">
      <alignment horizontal="left" vertical="center" shrinkToFit="1"/>
      <protection locked="0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179" fontId="20" fillId="10" borderId="0" xfId="0" applyNumberFormat="1" applyFont="1" applyFill="1" applyAlignment="1" applyProtection="1">
      <alignment horizontal="right"/>
      <protection locked="0"/>
    </xf>
    <xf numFmtId="0" fontId="20" fillId="10" borderId="0" xfId="0" applyFont="1" applyFill="1" applyAlignment="1" applyProtection="1">
      <alignment horizontal="left"/>
      <protection locked="0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4" fillId="0" borderId="0" xfId="0" applyFont="1" applyAlignment="1">
      <alignment horizontal="center" vertical="center" shrinkToFit="1"/>
    </xf>
    <xf numFmtId="0" fontId="23" fillId="6" borderId="45" xfId="0" applyFont="1" applyFill="1" applyBorder="1" applyAlignment="1">
      <alignment horizontal="center" vertical="center"/>
    </xf>
    <xf numFmtId="0" fontId="21" fillId="6" borderId="45" xfId="0" applyFont="1" applyFill="1" applyBorder="1" applyAlignment="1" applyProtection="1">
      <alignment horizontal="center" vertical="center"/>
      <protection locked="0"/>
    </xf>
    <xf numFmtId="0" fontId="20" fillId="6" borderId="45" xfId="0" applyFont="1" applyFill="1" applyBorder="1" applyAlignment="1" applyProtection="1">
      <alignment horizontal="center" vertical="center" shrinkToFit="1"/>
      <protection locked="0"/>
    </xf>
    <xf numFmtId="0" fontId="9" fillId="6" borderId="45" xfId="0" applyFont="1" applyFill="1" applyBorder="1" applyAlignment="1" applyProtection="1">
      <alignment horizontal="center" vertical="center" shrinkToFit="1"/>
      <protection locked="0"/>
    </xf>
    <xf numFmtId="176" fontId="9" fillId="0" borderId="0" xfId="0" applyNumberFormat="1" applyFont="1" applyAlignment="1" applyProtection="1">
      <alignment horizontal="center" vertical="center" shrinkToFit="1"/>
      <protection locked="0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56" fontId="23" fillId="0" borderId="51" xfId="0" applyNumberFormat="1" applyFont="1" applyBorder="1">
      <alignment vertical="center"/>
    </xf>
    <xf numFmtId="177" fontId="23" fillId="0" borderId="51" xfId="0" applyNumberFormat="1" applyFont="1" applyBorder="1" applyAlignment="1">
      <alignment horizontal="center" vertical="center"/>
    </xf>
    <xf numFmtId="0" fontId="20" fillId="0" borderId="51" xfId="0" applyFont="1" applyBorder="1" applyAlignment="1" applyProtection="1">
      <alignment vertical="center" shrinkToFit="1"/>
      <protection locked="0"/>
    </xf>
    <xf numFmtId="0" fontId="20" fillId="0" borderId="51" xfId="0" applyFont="1" applyBorder="1" applyAlignment="1" applyProtection="1">
      <alignment horizontal="center" vertical="center" shrinkToFit="1"/>
      <protection locked="0"/>
    </xf>
    <xf numFmtId="0" fontId="24" fillId="0" borderId="51" xfId="0" applyFont="1" applyBorder="1" applyAlignment="1" applyProtection="1">
      <alignment horizontal="center" vertical="center" shrinkToFit="1"/>
      <protection locked="0"/>
    </xf>
    <xf numFmtId="0" fontId="9" fillId="0" borderId="51" xfId="0" applyFont="1" applyBorder="1" applyAlignment="1" applyProtection="1">
      <alignment horizontal="center" vertical="center" shrinkToFit="1"/>
      <protection locked="0"/>
    </xf>
    <xf numFmtId="177" fontId="9" fillId="0" borderId="0" xfId="0" applyNumberFormat="1" applyFont="1" applyAlignment="1" applyProtection="1">
      <alignment vertical="center" shrinkToFit="1"/>
      <protection locked="0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49" fontId="9" fillId="0" borderId="0" xfId="0" applyNumberFormat="1" applyFont="1" applyAlignment="1" applyProtection="1">
      <alignment vertical="center" shrinkToFi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shrinkToFit="1"/>
      <protection locked="0"/>
    </xf>
    <xf numFmtId="176" fontId="9" fillId="0" borderId="0" xfId="0" applyNumberFormat="1" applyFont="1" applyAlignment="1" applyProtection="1">
      <alignment vertical="center" shrinkToFit="1"/>
      <protection locked="0"/>
    </xf>
    <xf numFmtId="0" fontId="23" fillId="0" borderId="51" xfId="0" applyFont="1" applyBorder="1">
      <alignment vertical="center"/>
    </xf>
    <xf numFmtId="49" fontId="9" fillId="0" borderId="51" xfId="0" applyNumberFormat="1" applyFont="1" applyBorder="1" applyAlignment="1">
      <alignment vertical="center" shrinkToFit="1"/>
    </xf>
    <xf numFmtId="49" fontId="9" fillId="0" borderId="51" xfId="0" applyNumberFormat="1" applyFont="1" applyBorder="1" applyAlignment="1">
      <alignment horizontal="center" vertical="center" shrinkToFit="1"/>
    </xf>
    <xf numFmtId="176" fontId="9" fillId="0" borderId="0" xfId="0" applyNumberFormat="1" applyFont="1" applyAlignment="1">
      <alignment vertical="center" shrinkToFit="1"/>
    </xf>
    <xf numFmtId="0" fontId="9" fillId="0" borderId="0" xfId="0" applyFont="1" applyAlignment="1" applyProtection="1">
      <alignment vertical="center" shrinkToFit="1"/>
      <protection locked="0"/>
    </xf>
    <xf numFmtId="176" fontId="23" fillId="0" borderId="51" xfId="0" applyNumberFormat="1" applyFont="1" applyBorder="1">
      <alignment vertical="center"/>
    </xf>
    <xf numFmtId="0" fontId="21" fillId="0" borderId="51" xfId="0" applyFont="1" applyBorder="1" applyProtection="1">
      <alignment vertical="center"/>
      <protection locked="0"/>
    </xf>
    <xf numFmtId="49" fontId="9" fillId="0" borderId="0" xfId="0" applyNumberFormat="1" applyFont="1" applyAlignment="1">
      <alignment vertical="center" shrinkToFit="1"/>
    </xf>
    <xf numFmtId="0" fontId="20" fillId="0" borderId="51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 shrinkToFit="1"/>
    </xf>
    <xf numFmtId="176" fontId="20" fillId="0" borderId="51" xfId="0" applyNumberFormat="1" applyFont="1" applyBorder="1" applyAlignment="1">
      <alignment vertical="center" shrinkToFit="1"/>
    </xf>
    <xf numFmtId="176" fontId="9" fillId="0" borderId="51" xfId="0" applyNumberFormat="1" applyFont="1" applyBorder="1" applyAlignment="1">
      <alignment horizontal="center" vertical="center" shrinkToFit="1"/>
    </xf>
    <xf numFmtId="177" fontId="20" fillId="0" borderId="51" xfId="0" applyNumberFormat="1" applyFont="1" applyBorder="1" applyAlignment="1">
      <alignment vertical="center" shrinkToFit="1"/>
    </xf>
    <xf numFmtId="177" fontId="9" fillId="0" borderId="51" xfId="0" applyNumberFormat="1" applyFont="1" applyBorder="1" applyAlignment="1">
      <alignment horizontal="center" vertical="center" shrinkToFit="1"/>
    </xf>
    <xf numFmtId="177" fontId="9" fillId="0" borderId="0" xfId="0" applyNumberFormat="1" applyFont="1" applyAlignment="1">
      <alignment vertical="center" shrinkToFit="1"/>
    </xf>
    <xf numFmtId="49" fontId="20" fillId="0" borderId="51" xfId="0" applyNumberFormat="1" applyFont="1" applyBorder="1" applyAlignment="1">
      <alignment vertical="center" shrinkToFit="1"/>
    </xf>
    <xf numFmtId="0" fontId="25" fillId="0" borderId="0" xfId="0" applyFont="1" applyAlignment="1">
      <alignment horizontal="center" vertical="center"/>
    </xf>
    <xf numFmtId="178" fontId="9" fillId="0" borderId="0" xfId="0" quotePrefix="1" applyNumberFormat="1" applyFont="1" applyAlignment="1" applyProtection="1">
      <alignment vertical="center" shrinkToFit="1"/>
      <protection locked="0"/>
    </xf>
    <xf numFmtId="178" fontId="9" fillId="0" borderId="0" xfId="0" applyNumberFormat="1" applyFont="1" applyAlignment="1" applyProtection="1">
      <alignment vertical="center" shrinkToFit="1"/>
      <protection locked="0"/>
    </xf>
    <xf numFmtId="177" fontId="21" fillId="0" borderId="0" xfId="0" applyNumberFormat="1" applyFont="1" applyAlignment="1">
      <alignment vertical="center" shrinkToFit="1"/>
    </xf>
    <xf numFmtId="49" fontId="21" fillId="0" borderId="0" xfId="0" applyNumberFormat="1" applyFont="1" applyAlignment="1">
      <alignment vertical="center" shrinkToFit="1"/>
    </xf>
    <xf numFmtId="56" fontId="23" fillId="0" borderId="102" xfId="0" applyNumberFormat="1" applyFont="1" applyBorder="1">
      <alignment vertical="center"/>
    </xf>
    <xf numFmtId="177" fontId="23" fillId="0" borderId="102" xfId="0" applyNumberFormat="1" applyFont="1" applyBorder="1" applyAlignment="1">
      <alignment horizontal="center" vertical="center"/>
    </xf>
    <xf numFmtId="0" fontId="24" fillId="0" borderId="102" xfId="0" applyFont="1" applyBorder="1" applyAlignment="1" applyProtection="1">
      <alignment horizontal="center" vertical="center" shrinkToFit="1"/>
      <protection locked="0"/>
    </xf>
    <xf numFmtId="0" fontId="9" fillId="0" borderId="102" xfId="0" applyFont="1" applyBorder="1" applyAlignment="1" applyProtection="1">
      <alignment horizontal="center" vertical="center" shrinkToFit="1"/>
      <protection locked="0"/>
    </xf>
    <xf numFmtId="0" fontId="23" fillId="0" borderId="102" xfId="0" applyFont="1" applyBorder="1">
      <alignment vertical="center"/>
    </xf>
    <xf numFmtId="0" fontId="20" fillId="0" borderId="102" xfId="0" applyFont="1" applyBorder="1" applyAlignment="1" applyProtection="1">
      <alignment vertical="center" shrinkToFit="1"/>
      <protection locked="0"/>
    </xf>
    <xf numFmtId="0" fontId="20" fillId="0" borderId="102" xfId="0" applyFont="1" applyBorder="1" applyAlignment="1" applyProtection="1">
      <alignment horizontal="center" vertical="center" shrinkToFit="1"/>
      <protection locked="0"/>
    </xf>
    <xf numFmtId="0" fontId="20" fillId="0" borderId="102" xfId="0" applyFont="1" applyBorder="1" applyAlignment="1">
      <alignment horizontal="center" vertical="center"/>
    </xf>
    <xf numFmtId="0" fontId="25" fillId="0" borderId="102" xfId="0" applyFont="1" applyBorder="1" applyAlignment="1">
      <alignment horizontal="center" vertical="center" shrinkToFit="1"/>
    </xf>
    <xf numFmtId="56" fontId="23" fillId="0" borderId="48" xfId="0" applyNumberFormat="1" applyFont="1" applyBorder="1">
      <alignment vertical="center"/>
    </xf>
    <xf numFmtId="177" fontId="23" fillId="0" borderId="48" xfId="0" applyNumberFormat="1" applyFont="1" applyBorder="1" applyAlignment="1">
      <alignment horizontal="center" vertical="center"/>
    </xf>
    <xf numFmtId="0" fontId="20" fillId="0" borderId="48" xfId="0" applyFont="1" applyBorder="1" applyAlignment="1" applyProtection="1">
      <alignment vertical="center" shrinkToFit="1"/>
      <protection locked="0"/>
    </xf>
    <xf numFmtId="0" fontId="20" fillId="0" borderId="48" xfId="0" applyFont="1" applyBorder="1" applyAlignment="1" applyProtection="1">
      <alignment horizontal="center" vertical="center" shrinkToFit="1"/>
      <protection locked="0"/>
    </xf>
    <xf numFmtId="0" fontId="24" fillId="0" borderId="48" xfId="0" applyFont="1" applyBorder="1" applyAlignment="1" applyProtection="1">
      <alignment horizontal="center" vertical="center" shrinkToFit="1"/>
      <protection locked="0"/>
    </xf>
    <xf numFmtId="176" fontId="24" fillId="0" borderId="48" xfId="0" applyNumberFormat="1" applyFont="1" applyBorder="1" applyAlignment="1">
      <alignment horizontal="center" vertical="center" shrinkToFit="1"/>
    </xf>
    <xf numFmtId="0" fontId="9" fillId="0" borderId="48" xfId="0" applyFont="1" applyBorder="1" applyAlignment="1" applyProtection="1">
      <alignment horizontal="center" vertical="center" shrinkToFit="1"/>
      <protection locked="0"/>
    </xf>
    <xf numFmtId="0" fontId="23" fillId="0" borderId="48" xfId="0" applyFont="1" applyBorder="1">
      <alignment vertical="center"/>
    </xf>
    <xf numFmtId="180" fontId="23" fillId="0" borderId="48" xfId="0" applyNumberFormat="1" applyFont="1" applyBorder="1" applyAlignment="1">
      <alignment horizontal="center" vertical="center"/>
    </xf>
    <xf numFmtId="176" fontId="20" fillId="0" borderId="48" xfId="0" applyNumberFormat="1" applyFont="1" applyBorder="1" applyAlignment="1">
      <alignment vertical="center" shrinkToFit="1"/>
    </xf>
    <xf numFmtId="176" fontId="9" fillId="0" borderId="48" xfId="0" applyNumberFormat="1" applyFont="1" applyBorder="1" applyAlignment="1">
      <alignment horizontal="center" vertical="center" shrinkToFit="1"/>
    </xf>
    <xf numFmtId="180" fontId="23" fillId="0" borderId="0" xfId="0" applyNumberFormat="1" applyFont="1">
      <alignment vertical="center"/>
    </xf>
    <xf numFmtId="180" fontId="23" fillId="0" borderId="0" xfId="0" applyNumberFormat="1" applyFont="1" applyAlignment="1">
      <alignment horizontal="center" vertical="center"/>
    </xf>
    <xf numFmtId="0" fontId="20" fillId="0" borderId="0" xfId="0" applyFont="1" applyAlignment="1" applyProtection="1">
      <alignment vertical="center" shrinkToFit="1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center" vertical="center" shrinkToFit="1"/>
      <protection locked="0"/>
    </xf>
    <xf numFmtId="177" fontId="24" fillId="0" borderId="0" xfId="0" applyNumberFormat="1" applyFont="1" applyAlignment="1">
      <alignment horizontal="center" vertical="center" shrinkToFit="1"/>
    </xf>
    <xf numFmtId="0" fontId="9" fillId="0" borderId="0" xfId="0" applyFont="1" applyAlignment="1" applyProtection="1">
      <alignment horizontal="center" vertical="center" shrinkToFit="1"/>
      <protection locked="0"/>
    </xf>
    <xf numFmtId="177" fontId="20" fillId="0" borderId="0" xfId="0" applyNumberFormat="1" applyFont="1" applyAlignment="1">
      <alignment vertical="center" shrinkToFit="1"/>
    </xf>
    <xf numFmtId="49" fontId="24" fillId="0" borderId="0" xfId="0" applyNumberFormat="1" applyFont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20" fillId="0" borderId="0" xfId="0" applyNumberFormat="1" applyFont="1" applyAlignment="1">
      <alignment vertical="center" shrinkToFit="1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80" fontId="20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 shrinkToFit="1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10" fillId="10" borderId="0" xfId="3" applyFont="1" applyFill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10" fillId="0" borderId="19" xfId="3" applyFont="1" applyBorder="1" applyAlignment="1">
      <alignment horizontal="center" vertical="center"/>
    </xf>
    <xf numFmtId="0" fontId="10" fillId="0" borderId="8" xfId="3" applyFont="1" applyBorder="1">
      <alignment vertical="center"/>
    </xf>
    <xf numFmtId="0" fontId="10" fillId="0" borderId="37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0" fillId="0" borderId="23" xfId="3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/>
    </xf>
    <xf numFmtId="0" fontId="10" fillId="0" borderId="36" xfId="3" applyFont="1" applyBorder="1" applyAlignment="1">
      <alignment horizontal="center" vertical="center"/>
    </xf>
    <xf numFmtId="0" fontId="10" fillId="0" borderId="20" xfId="3" applyFont="1" applyBorder="1" applyAlignment="1">
      <alignment horizontal="center" vertical="center"/>
    </xf>
    <xf numFmtId="0" fontId="10" fillId="0" borderId="22" xfId="3" applyFont="1" applyBorder="1">
      <alignment vertical="center"/>
    </xf>
    <xf numFmtId="0" fontId="10" fillId="0" borderId="32" xfId="3" applyFont="1" applyBorder="1" applyAlignment="1">
      <alignment horizontal="center" vertical="center"/>
    </xf>
    <xf numFmtId="0" fontId="10" fillId="0" borderId="7" xfId="3" applyFont="1" applyBorder="1">
      <alignment vertical="center"/>
    </xf>
    <xf numFmtId="0" fontId="10" fillId="0" borderId="37" xfId="3" applyFont="1" applyBorder="1">
      <alignment vertical="center"/>
    </xf>
    <xf numFmtId="0" fontId="10" fillId="0" borderId="21" xfId="3" applyFont="1" applyBorder="1">
      <alignment vertical="center"/>
    </xf>
    <xf numFmtId="0" fontId="10" fillId="0" borderId="21" xfId="3" applyFont="1" applyBorder="1" applyAlignment="1">
      <alignment horizontal="center" vertical="center"/>
    </xf>
    <xf numFmtId="0" fontId="10" fillId="0" borderId="22" xfId="3" applyFont="1" applyBorder="1" applyAlignment="1">
      <alignment horizontal="center" vertical="center"/>
    </xf>
    <xf numFmtId="0" fontId="10" fillId="0" borderId="36" xfId="3" applyFont="1" applyBorder="1">
      <alignment vertical="center"/>
    </xf>
    <xf numFmtId="0" fontId="10" fillId="0" borderId="7" xfId="3" applyFont="1" applyBorder="1" applyAlignment="1">
      <alignment horizontal="center" vertical="center"/>
    </xf>
    <xf numFmtId="0" fontId="10" fillId="0" borderId="31" xfId="3" applyFont="1" applyBorder="1">
      <alignment vertical="center"/>
    </xf>
    <xf numFmtId="0" fontId="10" fillId="7" borderId="52" xfId="3" applyFont="1" applyFill="1" applyBorder="1" applyAlignment="1">
      <alignment horizontal="center" vertical="center"/>
    </xf>
    <xf numFmtId="0" fontId="10" fillId="7" borderId="54" xfId="3" applyFont="1" applyFill="1" applyBorder="1" applyAlignment="1">
      <alignment horizontal="center" vertical="center"/>
    </xf>
    <xf numFmtId="49" fontId="10" fillId="0" borderId="61" xfId="3" applyNumberFormat="1" applyFont="1" applyBorder="1" applyAlignment="1">
      <alignment horizontal="left" vertical="center"/>
    </xf>
    <xf numFmtId="49" fontId="10" fillId="0" borderId="61" xfId="3" applyNumberFormat="1" applyFont="1" applyBorder="1">
      <alignment vertical="center"/>
    </xf>
    <xf numFmtId="49" fontId="10" fillId="0" borderId="62" xfId="3" applyNumberFormat="1" applyFont="1" applyBorder="1">
      <alignment vertical="center"/>
    </xf>
    <xf numFmtId="49" fontId="12" fillId="0" borderId="62" xfId="3" applyNumberFormat="1" applyFont="1" applyBorder="1">
      <alignment vertical="center"/>
    </xf>
    <xf numFmtId="49" fontId="10" fillId="0" borderId="63" xfId="3" applyNumberFormat="1" applyFont="1" applyBorder="1">
      <alignment vertical="center"/>
    </xf>
    <xf numFmtId="49" fontId="10" fillId="0" borderId="64" xfId="3" applyNumberFormat="1" applyFont="1" applyBorder="1">
      <alignment vertical="center"/>
    </xf>
    <xf numFmtId="49" fontId="10" fillId="0" borderId="65" xfId="3" applyNumberFormat="1" applyFont="1" applyBorder="1">
      <alignment vertical="center"/>
    </xf>
    <xf numFmtId="0" fontId="10" fillId="0" borderId="0" xfId="3" applyFont="1" applyAlignment="1">
      <alignment horizontal="left" vertical="center"/>
    </xf>
    <xf numFmtId="0" fontId="30" fillId="0" borderId="68" xfId="3" applyFont="1" applyBorder="1">
      <alignment vertical="center"/>
    </xf>
    <xf numFmtId="0" fontId="10" fillId="0" borderId="0" xfId="3" applyFont="1">
      <alignment vertical="center"/>
    </xf>
    <xf numFmtId="0" fontId="10" fillId="0" borderId="70" xfId="3" applyFont="1" applyBorder="1">
      <alignment vertical="center"/>
    </xf>
    <xf numFmtId="0" fontId="7" fillId="0" borderId="0" xfId="0" applyFont="1" applyAlignment="1">
      <alignment horizontal="center" vertical="center" shrinkToFit="1"/>
    </xf>
    <xf numFmtId="2" fontId="13" fillId="3" borderId="78" xfId="0" applyNumberFormat="1" applyFont="1" applyFill="1" applyBorder="1" applyAlignment="1">
      <alignment horizontal="center" vertical="center" shrinkToFit="1"/>
    </xf>
    <xf numFmtId="1" fontId="15" fillId="0" borderId="78" xfId="0" applyNumberFormat="1" applyFont="1" applyBorder="1" applyAlignment="1">
      <alignment horizontal="center" vertical="center" shrinkToFit="1"/>
    </xf>
    <xf numFmtId="0" fontId="10" fillId="0" borderId="78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1" fillId="0" borderId="78" xfId="0" applyFont="1" applyBorder="1" applyAlignment="1">
      <alignment horizontal="center" vertical="center" shrinkToFit="1"/>
    </xf>
    <xf numFmtId="0" fontId="7" fillId="3" borderId="78" xfId="0" applyFont="1" applyFill="1" applyBorder="1" applyAlignment="1">
      <alignment horizontal="center" vertical="center" shrinkToFit="1"/>
    </xf>
    <xf numFmtId="0" fontId="9" fillId="3" borderId="78" xfId="0" applyFont="1" applyFill="1" applyBorder="1" applyAlignment="1">
      <alignment horizontal="center" vertical="center" shrinkToFit="1"/>
    </xf>
    <xf numFmtId="0" fontId="7" fillId="0" borderId="78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179" fontId="9" fillId="0" borderId="0" xfId="4" applyNumberFormat="1" applyFont="1" applyAlignment="1" applyProtection="1">
      <alignment horizontal="center" shrinkToFit="1"/>
      <protection locked="0"/>
    </xf>
    <xf numFmtId="0" fontId="9" fillId="0" borderId="0" xfId="4" applyFont="1" applyAlignment="1" applyProtection="1">
      <alignment horizontal="center" shrinkToFit="1"/>
      <protection locked="0"/>
    </xf>
    <xf numFmtId="1" fontId="13" fillId="12" borderId="78" xfId="0" applyNumberFormat="1" applyFont="1" applyFill="1" applyBorder="1" applyAlignment="1">
      <alignment horizontal="center" vertical="center"/>
    </xf>
    <xf numFmtId="2" fontId="13" fillId="12" borderId="78" xfId="0" applyNumberFormat="1" applyFont="1" applyFill="1" applyBorder="1" applyAlignment="1">
      <alignment horizontal="center" vertical="center" shrinkToFit="1"/>
    </xf>
    <xf numFmtId="0" fontId="7" fillId="12" borderId="78" xfId="0" applyFont="1" applyFill="1" applyBorder="1" applyAlignment="1">
      <alignment horizontal="center" vertical="center" shrinkToFit="1"/>
    </xf>
    <xf numFmtId="0" fontId="12" fillId="12" borderId="78" xfId="0" applyFont="1" applyFill="1" applyBorder="1" applyAlignment="1">
      <alignment horizontal="center" vertical="center" shrinkToFit="1"/>
    </xf>
    <xf numFmtId="1" fontId="13" fillId="11" borderId="78" xfId="0" applyNumberFormat="1" applyFont="1" applyFill="1" applyBorder="1" applyAlignment="1">
      <alignment horizontal="center" vertical="center"/>
    </xf>
    <xf numFmtId="2" fontId="13" fillId="11" borderId="78" xfId="0" applyNumberFormat="1" applyFont="1" applyFill="1" applyBorder="1" applyAlignment="1">
      <alignment horizontal="center" vertical="center" shrinkToFit="1"/>
    </xf>
    <xf numFmtId="0" fontId="14" fillId="11" borderId="78" xfId="0" applyFont="1" applyFill="1" applyBorder="1" applyAlignment="1">
      <alignment horizontal="center" vertical="center" shrinkToFit="1"/>
    </xf>
    <xf numFmtId="0" fontId="12" fillId="11" borderId="78" xfId="0" applyFont="1" applyFill="1" applyBorder="1" applyAlignment="1">
      <alignment horizontal="center" vertical="center" shrinkToFit="1"/>
    </xf>
    <xf numFmtId="2" fontId="15" fillId="11" borderId="78" xfId="0" applyNumberFormat="1" applyFont="1" applyFill="1" applyBorder="1" applyAlignment="1">
      <alignment horizontal="center" vertical="center" shrinkToFit="1"/>
    </xf>
    <xf numFmtId="0" fontId="7" fillId="11" borderId="78" xfId="0" applyFont="1" applyFill="1" applyBorder="1" applyAlignment="1">
      <alignment horizontal="center" vertical="center" shrinkToFit="1"/>
    </xf>
    <xf numFmtId="0" fontId="9" fillId="11" borderId="78" xfId="0" applyFont="1" applyFill="1" applyBorder="1" applyAlignment="1">
      <alignment horizontal="center" vertical="center" shrinkToFit="1"/>
    </xf>
    <xf numFmtId="0" fontId="31" fillId="0" borderId="0" xfId="4" applyFont="1" applyAlignment="1" applyProtection="1">
      <alignment horizontal="center" shrinkToFit="1"/>
      <protection locked="0"/>
    </xf>
    <xf numFmtId="0" fontId="7" fillId="13" borderId="78" xfId="0" applyFont="1" applyFill="1" applyBorder="1" applyAlignment="1">
      <alignment horizontal="center" vertical="center" shrinkToFit="1"/>
    </xf>
    <xf numFmtId="1" fontId="9" fillId="11" borderId="78" xfId="0" applyNumberFormat="1" applyFont="1" applyFill="1" applyBorder="1" applyAlignment="1">
      <alignment horizontal="center" vertical="center"/>
    </xf>
    <xf numFmtId="2" fontId="9" fillId="11" borderId="78" xfId="0" applyNumberFormat="1" applyFont="1" applyFill="1" applyBorder="1" applyAlignment="1">
      <alignment horizontal="center" vertical="center" shrinkToFit="1"/>
    </xf>
    <xf numFmtId="0" fontId="7" fillId="13" borderId="0" xfId="0" applyFont="1" applyFill="1" applyAlignment="1">
      <alignment horizontal="center" vertical="center"/>
    </xf>
    <xf numFmtId="0" fontId="7" fillId="13" borderId="0" xfId="0" applyFont="1" applyFill="1" applyAlignment="1">
      <alignment horizontal="center" vertical="center" shrinkToFit="1"/>
    </xf>
    <xf numFmtId="0" fontId="10" fillId="13" borderId="0" xfId="0" applyFont="1" applyFill="1" applyAlignment="1">
      <alignment vertical="center" shrinkToFit="1"/>
    </xf>
    <xf numFmtId="0" fontId="11" fillId="13" borderId="0" xfId="0" applyFont="1" applyFill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0" fontId="16" fillId="0" borderId="17" xfId="0" applyFont="1" applyBorder="1" applyAlignment="1">
      <alignment vertical="center" shrinkToFit="1"/>
    </xf>
    <xf numFmtId="0" fontId="12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vertical="center" shrinkToFit="1"/>
    </xf>
    <xf numFmtId="0" fontId="16" fillId="0" borderId="13" xfId="0" applyFont="1" applyBorder="1" applyAlignment="1">
      <alignment vertical="center" shrinkToFit="1"/>
    </xf>
    <xf numFmtId="0" fontId="16" fillId="0" borderId="76" xfId="0" applyFont="1" applyBorder="1" applyAlignment="1">
      <alignment vertical="center" shrinkToFi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12" fillId="12" borderId="77" xfId="0" applyFont="1" applyFill="1" applyBorder="1">
      <alignment vertical="center"/>
    </xf>
    <xf numFmtId="0" fontId="12" fillId="12" borderId="76" xfId="0" applyFont="1" applyFill="1" applyBorder="1" applyAlignment="1">
      <alignment horizontal="center" vertical="center"/>
    </xf>
    <xf numFmtId="0" fontId="12" fillId="0" borderId="78" xfId="0" applyFont="1" applyBorder="1" applyAlignment="1">
      <alignment horizontal="left" vertical="center"/>
    </xf>
    <xf numFmtId="0" fontId="12" fillId="10" borderId="77" xfId="0" applyFont="1" applyFill="1" applyBorder="1" applyAlignment="1">
      <alignment horizontal="center" vertical="center"/>
    </xf>
    <xf numFmtId="0" fontId="12" fillId="10" borderId="76" xfId="0" applyFont="1" applyFill="1" applyBorder="1" applyAlignment="1">
      <alignment horizontal="center" vertical="center"/>
    </xf>
    <xf numFmtId="0" fontId="12" fillId="11" borderId="77" xfId="0" applyFont="1" applyFill="1" applyBorder="1" applyAlignment="1">
      <alignment horizontal="center" vertical="center"/>
    </xf>
    <xf numFmtId="0" fontId="12" fillId="11" borderId="76" xfId="0" applyFont="1" applyFill="1" applyBorder="1" applyAlignment="1">
      <alignment horizontal="center" vertical="center"/>
    </xf>
    <xf numFmtId="0" fontId="12" fillId="13" borderId="78" xfId="0" applyFont="1" applyFill="1" applyBorder="1" applyAlignment="1">
      <alignment horizontal="center" vertical="center" shrinkToFit="1"/>
    </xf>
    <xf numFmtId="0" fontId="12" fillId="10" borderId="78" xfId="0" applyFont="1" applyFill="1" applyBorder="1" applyAlignment="1">
      <alignment horizontal="center" vertical="center" shrinkToFit="1"/>
    </xf>
    <xf numFmtId="179" fontId="31" fillId="0" borderId="78" xfId="4" applyNumberFormat="1" applyFont="1" applyBorder="1" applyAlignment="1" applyProtection="1">
      <alignment horizontal="center" vertical="center" shrinkToFit="1"/>
      <protection locked="0"/>
    </xf>
    <xf numFmtId="0" fontId="32" fillId="0" borderId="78" xfId="0" applyFont="1" applyBorder="1" applyAlignment="1">
      <alignment horizontal="center" vertical="center"/>
    </xf>
    <xf numFmtId="0" fontId="32" fillId="0" borderId="0" xfId="0" applyFont="1" applyAlignment="1">
      <alignment vertical="center" shrinkToFit="1"/>
    </xf>
    <xf numFmtId="1" fontId="13" fillId="0" borderId="78" xfId="0" applyNumberFormat="1" applyFont="1" applyBorder="1" applyAlignment="1">
      <alignment horizontal="center" vertical="center"/>
    </xf>
    <xf numFmtId="0" fontId="16" fillId="13" borderId="13" xfId="0" applyFont="1" applyFill="1" applyBorder="1" applyAlignment="1">
      <alignment vertical="center" shrinkToFit="1"/>
    </xf>
    <xf numFmtId="0" fontId="12" fillId="13" borderId="103" xfId="0" applyFont="1" applyFill="1" applyBorder="1" applyAlignment="1">
      <alignment horizontal="center" vertical="center" shrinkToFit="1"/>
    </xf>
    <xf numFmtId="0" fontId="16" fillId="13" borderId="76" xfId="0" applyFont="1" applyFill="1" applyBorder="1" applyAlignment="1">
      <alignment vertical="center" shrinkToFit="1"/>
    </xf>
    <xf numFmtId="0" fontId="16" fillId="13" borderId="2" xfId="0" applyFont="1" applyFill="1" applyBorder="1" applyAlignment="1">
      <alignment vertical="center" shrinkToFit="1"/>
    </xf>
    <xf numFmtId="0" fontId="12" fillId="13" borderId="3" xfId="0" applyFont="1" applyFill="1" applyBorder="1" applyAlignment="1">
      <alignment horizontal="center" vertical="center" shrinkToFit="1"/>
    </xf>
    <xf numFmtId="0" fontId="12" fillId="13" borderId="104" xfId="0" applyFont="1" applyFill="1" applyBorder="1" applyAlignment="1">
      <alignment horizontal="center" vertical="center" shrinkToFit="1"/>
    </xf>
    <xf numFmtId="0" fontId="16" fillId="13" borderId="86" xfId="0" applyFont="1" applyFill="1" applyBorder="1" applyAlignment="1">
      <alignment vertical="center" shrinkToFit="1"/>
    </xf>
    <xf numFmtId="0" fontId="12" fillId="13" borderId="87" xfId="0" applyFont="1" applyFill="1" applyBorder="1" applyAlignment="1">
      <alignment horizontal="center" vertical="center" shrinkToFit="1"/>
    </xf>
    <xf numFmtId="0" fontId="16" fillId="13" borderId="105" xfId="0" applyFont="1" applyFill="1" applyBorder="1" applyAlignment="1">
      <alignment vertical="center" shrinkToFit="1"/>
    </xf>
    <xf numFmtId="0" fontId="12" fillId="13" borderId="9" xfId="0" applyFont="1" applyFill="1" applyBorder="1" applyAlignment="1">
      <alignment horizontal="center" vertical="center" shrinkToFit="1"/>
    </xf>
    <xf numFmtId="0" fontId="16" fillId="13" borderId="16" xfId="0" applyFont="1" applyFill="1" applyBorder="1" applyAlignment="1">
      <alignment vertical="center" shrinkToFit="1"/>
    </xf>
    <xf numFmtId="0" fontId="7" fillId="0" borderId="75" xfId="0" applyFont="1" applyBorder="1" applyAlignment="1">
      <alignment horizontal="center" vertical="center" shrinkToFit="1"/>
    </xf>
    <xf numFmtId="0" fontId="18" fillId="0" borderId="85" xfId="0" applyFont="1" applyBorder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0" fontId="18" fillId="0" borderId="89" xfId="0" applyFont="1" applyBorder="1" applyAlignment="1">
      <alignment vertical="center" shrinkToFit="1"/>
    </xf>
    <xf numFmtId="0" fontId="18" fillId="0" borderId="97" xfId="0" applyFont="1" applyBorder="1" applyAlignment="1">
      <alignment vertical="center" shrinkToFit="1"/>
    </xf>
    <xf numFmtId="0" fontId="35" fillId="0" borderId="100" xfId="6" applyFont="1" applyBorder="1" applyAlignment="1">
      <alignment vertical="center" shrinkToFit="1"/>
    </xf>
    <xf numFmtId="0" fontId="18" fillId="0" borderId="101" xfId="0" applyFont="1" applyBorder="1" applyAlignment="1">
      <alignment vertical="center" shrinkToFit="1"/>
    </xf>
    <xf numFmtId="0" fontId="18" fillId="0" borderId="86" xfId="0" applyFont="1" applyBorder="1" applyAlignment="1">
      <alignment vertical="center" shrinkToFit="1"/>
    </xf>
    <xf numFmtId="0" fontId="18" fillId="0" borderId="87" xfId="0" applyFont="1" applyBorder="1" applyAlignment="1">
      <alignment vertical="center" shrinkToFit="1"/>
    </xf>
    <xf numFmtId="0" fontId="35" fillId="0" borderId="90" xfId="6" applyFont="1" applyBorder="1" applyAlignment="1">
      <alignment vertical="center" shrinkToFit="1"/>
    </xf>
    <xf numFmtId="0" fontId="18" fillId="0" borderId="98" xfId="0" applyFont="1" applyBorder="1" applyAlignment="1">
      <alignment vertical="center" shrinkToFit="1"/>
    </xf>
    <xf numFmtId="0" fontId="18" fillId="0" borderId="83" xfId="0" applyFont="1" applyBorder="1" applyAlignment="1">
      <alignment horizontal="center" vertical="center" shrinkToFit="1"/>
    </xf>
    <xf numFmtId="0" fontId="18" fillId="0" borderId="84" xfId="0" applyFont="1" applyBorder="1" applyAlignment="1">
      <alignment horizontal="center" vertical="center" shrinkToFit="1"/>
    </xf>
    <xf numFmtId="0" fontId="12" fillId="10" borderId="6" xfId="0" applyFont="1" applyFill="1" applyBorder="1" applyAlignment="1">
      <alignment horizontal="center" vertical="center" shrinkToFit="1"/>
    </xf>
    <xf numFmtId="0" fontId="36" fillId="0" borderId="88" xfId="0" applyFont="1" applyBorder="1" applyAlignment="1">
      <alignment horizontal="center" vertical="center" shrinkToFit="1"/>
    </xf>
    <xf numFmtId="0" fontId="36" fillId="0" borderId="83" xfId="0" applyFont="1" applyBorder="1" applyAlignment="1">
      <alignment horizontal="center" vertical="center" shrinkToFit="1"/>
    </xf>
    <xf numFmtId="0" fontId="36" fillId="0" borderId="84" xfId="0" applyFont="1" applyBorder="1" applyAlignment="1">
      <alignment horizontal="center" vertical="center" shrinkToFit="1"/>
    </xf>
    <xf numFmtId="0" fontId="36" fillId="0" borderId="96" xfId="0" applyFont="1" applyBorder="1" applyAlignment="1">
      <alignment horizontal="center" vertical="center" shrinkToFit="1"/>
    </xf>
    <xf numFmtId="0" fontId="37" fillId="0" borderId="83" xfId="0" applyFont="1" applyBorder="1" applyAlignment="1">
      <alignment vertical="center" shrinkToFit="1"/>
    </xf>
    <xf numFmtId="0" fontId="37" fillId="0" borderId="84" xfId="0" applyFont="1" applyBorder="1" applyAlignment="1">
      <alignment vertical="center" shrinkToFit="1"/>
    </xf>
    <xf numFmtId="0" fontId="37" fillId="0" borderId="88" xfId="0" applyFont="1" applyBorder="1" applyAlignment="1">
      <alignment horizontal="center" vertical="center" shrinkToFit="1"/>
    </xf>
    <xf numFmtId="0" fontId="37" fillId="0" borderId="83" xfId="0" applyFont="1" applyBorder="1" applyAlignment="1">
      <alignment horizontal="center" vertical="center" shrinkToFit="1"/>
    </xf>
    <xf numFmtId="0" fontId="37" fillId="0" borderId="84" xfId="0" applyFont="1" applyBorder="1" applyAlignment="1">
      <alignment horizontal="center" vertical="center" shrinkToFit="1"/>
    </xf>
    <xf numFmtId="0" fontId="37" fillId="0" borderId="96" xfId="0" applyFont="1" applyBorder="1" applyAlignment="1">
      <alignment horizontal="center" vertical="center" shrinkToFit="1"/>
    </xf>
    <xf numFmtId="0" fontId="16" fillId="0" borderId="2" xfId="0" applyFont="1" applyBorder="1" applyAlignment="1">
      <alignment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13" borderId="6" xfId="0" applyFont="1" applyFill="1" applyBorder="1" applyAlignment="1">
      <alignment horizontal="center" vertical="center" shrinkToFit="1"/>
    </xf>
    <xf numFmtId="0" fontId="10" fillId="14" borderId="110" xfId="3" applyFont="1" applyFill="1" applyBorder="1" applyAlignment="1">
      <alignment horizontal="center" vertical="center" shrinkToFit="1"/>
    </xf>
    <xf numFmtId="0" fontId="10" fillId="14" borderId="76" xfId="3" applyFont="1" applyFill="1" applyBorder="1" applyAlignment="1">
      <alignment horizontal="center" vertical="center" shrinkToFit="1"/>
    </xf>
    <xf numFmtId="0" fontId="10" fillId="14" borderId="112" xfId="3" applyFont="1" applyFill="1" applyBorder="1" applyAlignment="1">
      <alignment horizontal="center" vertical="center"/>
    </xf>
    <xf numFmtId="0" fontId="10" fillId="14" borderId="76" xfId="3" applyFont="1" applyFill="1" applyBorder="1" applyAlignment="1">
      <alignment vertical="center" shrinkToFit="1"/>
    </xf>
    <xf numFmtId="49" fontId="10" fillId="0" borderId="60" xfId="3" applyNumberFormat="1" applyFont="1" applyBorder="1">
      <alignment vertical="center"/>
    </xf>
    <xf numFmtId="0" fontId="10" fillId="15" borderId="110" xfId="3" applyFont="1" applyFill="1" applyBorder="1" applyAlignment="1">
      <alignment horizontal="center" vertical="center" shrinkToFit="1"/>
    </xf>
    <xf numFmtId="0" fontId="10" fillId="15" borderId="76" xfId="3" applyFont="1" applyFill="1" applyBorder="1" applyAlignment="1">
      <alignment horizontal="center" vertical="center" shrinkToFit="1"/>
    </xf>
    <xf numFmtId="0" fontId="10" fillId="15" borderId="76" xfId="3" applyFont="1" applyFill="1" applyBorder="1" applyAlignment="1">
      <alignment vertical="center" shrinkToFit="1"/>
    </xf>
    <xf numFmtId="0" fontId="10" fillId="15" borderId="112" xfId="3" applyFont="1" applyFill="1" applyBorder="1" applyAlignment="1">
      <alignment horizontal="center" vertical="center"/>
    </xf>
    <xf numFmtId="0" fontId="10" fillId="14" borderId="111" xfId="3" applyFont="1" applyFill="1" applyBorder="1" applyAlignment="1">
      <alignment horizontal="center" vertical="center"/>
    </xf>
    <xf numFmtId="0" fontId="10" fillId="0" borderId="78" xfId="0" applyFont="1" applyBorder="1" applyAlignment="1">
      <alignment horizontal="center" vertical="center" shrinkToFit="1"/>
    </xf>
    <xf numFmtId="0" fontId="10" fillId="11" borderId="78" xfId="0" applyFont="1" applyFill="1" applyBorder="1" applyAlignment="1">
      <alignment horizontal="center" vertical="center" shrinkToFit="1"/>
    </xf>
    <xf numFmtId="0" fontId="10" fillId="12" borderId="78" xfId="0" applyFont="1" applyFill="1" applyBorder="1" applyAlignment="1">
      <alignment horizontal="center" vertical="center" shrinkToFit="1"/>
    </xf>
    <xf numFmtId="0" fontId="7" fillId="0" borderId="78" xfId="0" applyFont="1" applyBorder="1" applyAlignment="1">
      <alignment horizontal="center" vertical="center" shrinkToFit="1"/>
    </xf>
    <xf numFmtId="0" fontId="7" fillId="10" borderId="0" xfId="0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 shrinkToFit="1"/>
    </xf>
    <xf numFmtId="179" fontId="9" fillId="10" borderId="0" xfId="4" applyNumberFormat="1" applyFont="1" applyFill="1" applyAlignment="1" applyProtection="1">
      <alignment horizontal="center" shrinkToFit="1"/>
      <protection locked="0"/>
    </xf>
    <xf numFmtId="0" fontId="12" fillId="0" borderId="78" xfId="0" applyFont="1" applyBorder="1" applyAlignment="1">
      <alignment horizontal="center" vertical="center" shrinkToFit="1"/>
    </xf>
    <xf numFmtId="0" fontId="10" fillId="0" borderId="78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center" shrinkToFit="1"/>
    </xf>
    <xf numFmtId="0" fontId="12" fillId="10" borderId="77" xfId="0" applyFont="1" applyFill="1" applyBorder="1" applyAlignment="1">
      <alignment horizontal="center" vertical="center" shrinkToFit="1"/>
    </xf>
    <xf numFmtId="0" fontId="12" fillId="10" borderId="79" xfId="0" applyFont="1" applyFill="1" applyBorder="1" applyAlignment="1">
      <alignment horizontal="center" vertical="center" shrinkToFit="1"/>
    </xf>
    <xf numFmtId="0" fontId="12" fillId="0" borderId="71" xfId="0" applyFont="1" applyBorder="1" applyAlignment="1">
      <alignment horizontal="center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8" fillId="10" borderId="0" xfId="0" applyFont="1" applyFill="1" applyAlignment="1">
      <alignment horizontal="right" vertical="center"/>
    </xf>
    <xf numFmtId="0" fontId="11" fillId="0" borderId="80" xfId="0" applyFont="1" applyBorder="1" applyAlignment="1">
      <alignment horizontal="center" vertical="center" wrapText="1" shrinkToFit="1"/>
    </xf>
    <xf numFmtId="0" fontId="11" fillId="0" borderId="81" xfId="0" applyFont="1" applyBorder="1" applyAlignment="1">
      <alignment horizontal="center" vertical="center" wrapText="1" shrinkToFit="1"/>
    </xf>
    <xf numFmtId="0" fontId="11" fillId="0" borderId="99" xfId="0" applyFont="1" applyBorder="1" applyAlignment="1">
      <alignment horizontal="center" vertical="center" wrapText="1" shrinkToFit="1"/>
    </xf>
    <xf numFmtId="0" fontId="11" fillId="0" borderId="82" xfId="0" applyFont="1" applyBorder="1" applyAlignment="1">
      <alignment horizontal="center" vertical="center" wrapText="1" shrinkToFit="1"/>
    </xf>
    <xf numFmtId="0" fontId="11" fillId="0" borderId="80" xfId="0" applyFont="1" applyBorder="1" applyAlignment="1">
      <alignment horizontal="center" vertical="center" wrapText="1"/>
    </xf>
    <xf numFmtId="0" fontId="11" fillId="0" borderId="81" xfId="0" applyFont="1" applyBorder="1" applyAlignment="1">
      <alignment horizontal="center" vertical="center" wrapText="1"/>
    </xf>
    <xf numFmtId="0" fontId="11" fillId="0" borderId="82" xfId="0" applyFont="1" applyBorder="1" applyAlignment="1">
      <alignment horizontal="center" vertical="center" wrapText="1"/>
    </xf>
    <xf numFmtId="0" fontId="37" fillId="0" borderId="91" xfId="0" applyFont="1" applyBorder="1" applyAlignment="1">
      <alignment horizontal="center" vertical="center" shrinkToFit="1"/>
    </xf>
    <xf numFmtId="0" fontId="37" fillId="0" borderId="92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left" vertical="center" shrinkToFit="1"/>
    </xf>
    <xf numFmtId="0" fontId="11" fillId="0" borderId="93" xfId="0" applyFont="1" applyBorder="1" applyAlignment="1">
      <alignment horizontal="left" vertical="center" shrinkToFit="1"/>
    </xf>
    <xf numFmtId="0" fontId="17" fillId="0" borderId="94" xfId="6" applyFont="1" applyBorder="1" applyAlignment="1">
      <alignment horizontal="left" vertical="center" shrinkToFit="1"/>
    </xf>
    <xf numFmtId="0" fontId="17" fillId="0" borderId="95" xfId="6" applyFont="1" applyBorder="1" applyAlignment="1">
      <alignment horizontal="left" vertical="center" shrinkToFit="1"/>
    </xf>
    <xf numFmtId="0" fontId="36" fillId="0" borderId="91" xfId="0" applyFont="1" applyBorder="1" applyAlignment="1">
      <alignment horizontal="center" vertical="center" shrinkToFit="1"/>
    </xf>
    <xf numFmtId="0" fontId="36" fillId="0" borderId="92" xfId="0" applyFont="1" applyBorder="1" applyAlignment="1">
      <alignment horizontal="center" vertical="center" shrinkToFit="1"/>
    </xf>
    <xf numFmtId="0" fontId="18" fillId="0" borderId="50" xfId="0" applyFont="1" applyBorder="1" applyAlignment="1">
      <alignment horizontal="left" vertical="center" shrinkToFit="1"/>
    </xf>
    <xf numFmtId="0" fontId="18" fillId="0" borderId="93" xfId="0" applyFont="1" applyBorder="1" applyAlignment="1">
      <alignment horizontal="left" vertical="center" shrinkToFit="1"/>
    </xf>
    <xf numFmtId="0" fontId="35" fillId="0" borderId="94" xfId="6" applyFont="1" applyBorder="1" applyAlignment="1">
      <alignment horizontal="left" vertical="center" shrinkToFit="1"/>
    </xf>
    <xf numFmtId="0" fontId="35" fillId="0" borderId="95" xfId="6" applyFont="1" applyBorder="1" applyAlignment="1">
      <alignment horizontal="left" vertical="center" shrinkToFit="1"/>
    </xf>
    <xf numFmtId="0" fontId="35" fillId="0" borderId="50" xfId="6" applyFont="1" applyBorder="1" applyAlignment="1">
      <alignment horizontal="left" vertical="center" shrinkToFit="1"/>
    </xf>
    <xf numFmtId="0" fontId="35" fillId="0" borderId="93" xfId="6" applyFont="1" applyBorder="1" applyAlignment="1">
      <alignment horizontal="left" vertical="center" shrinkToFit="1"/>
    </xf>
    <xf numFmtId="0" fontId="12" fillId="0" borderId="108" xfId="0" applyFont="1" applyBorder="1" applyAlignment="1">
      <alignment horizontal="center" vertical="center"/>
    </xf>
    <xf numFmtId="0" fontId="12" fillId="13" borderId="77" xfId="0" applyFont="1" applyFill="1" applyBorder="1" applyAlignment="1">
      <alignment horizontal="center" vertical="center" shrinkToFit="1"/>
    </xf>
    <xf numFmtId="0" fontId="12" fillId="13" borderId="79" xfId="0" applyFont="1" applyFill="1" applyBorder="1" applyAlignment="1">
      <alignment horizontal="center" vertical="center" shrinkToFit="1"/>
    </xf>
    <xf numFmtId="0" fontId="12" fillId="13" borderId="106" xfId="0" applyFont="1" applyFill="1" applyBorder="1" applyAlignment="1">
      <alignment horizontal="center" vertical="center" shrinkToFit="1"/>
    </xf>
    <xf numFmtId="0" fontId="12" fillId="13" borderId="107" xfId="0" applyFont="1" applyFill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177" fontId="9" fillId="0" borderId="23" xfId="0" applyNumberFormat="1" applyFont="1" applyBorder="1" applyAlignment="1" applyProtection="1">
      <alignment horizontal="center" vertical="center" shrinkToFit="1"/>
      <protection locked="0"/>
    </xf>
    <xf numFmtId="177" fontId="9" fillId="0" borderId="0" xfId="0" applyNumberFormat="1" applyFont="1" applyAlignment="1" applyProtection="1">
      <alignment horizontal="center" vertical="center" shrinkToFit="1"/>
      <protection locked="0"/>
    </xf>
    <xf numFmtId="177" fontId="9" fillId="0" borderId="31" xfId="0" applyNumberFormat="1" applyFont="1" applyBorder="1" applyAlignment="1" applyProtection="1">
      <alignment horizontal="center" vertical="center" shrinkToFit="1"/>
      <protection locked="0"/>
    </xf>
    <xf numFmtId="0" fontId="8" fillId="10" borderId="0" xfId="0" applyFont="1" applyFill="1" applyAlignment="1" applyProtection="1">
      <alignment horizontal="center" vertical="center"/>
      <protection locked="0"/>
    </xf>
    <xf numFmtId="179" fontId="20" fillId="10" borderId="0" xfId="0" applyNumberFormat="1" applyFont="1" applyFill="1" applyAlignment="1" applyProtection="1">
      <alignment horizontal="center"/>
      <protection locked="0"/>
    </xf>
    <xf numFmtId="0" fontId="9" fillId="6" borderId="21" xfId="0" applyFont="1" applyFill="1" applyBorder="1" applyAlignment="1">
      <alignment horizontal="center" vertical="center" shrinkToFit="1"/>
    </xf>
    <xf numFmtId="0" fontId="9" fillId="6" borderId="22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23" fillId="6" borderId="19" xfId="0" applyFont="1" applyFill="1" applyBorder="1" applyAlignment="1">
      <alignment horizontal="center" vertical="center"/>
    </xf>
    <xf numFmtId="0" fontId="23" fillId="6" borderId="37" xfId="0" applyFont="1" applyFill="1" applyBorder="1" applyAlignment="1">
      <alignment horizontal="center" vertical="center"/>
    </xf>
    <xf numFmtId="0" fontId="19" fillId="10" borderId="0" xfId="0" applyFont="1" applyFill="1" applyAlignment="1" applyProtection="1">
      <alignment horizontal="center" vertical="center"/>
      <protection locked="0"/>
    </xf>
    <xf numFmtId="0" fontId="19" fillId="10" borderId="0" xfId="0" applyFont="1" applyFill="1" applyAlignment="1" applyProtection="1">
      <alignment horizontal="right" vertical="center"/>
      <protection locked="0"/>
    </xf>
    <xf numFmtId="176" fontId="9" fillId="0" borderId="20" xfId="0" applyNumberFormat="1" applyFont="1" applyBorder="1" applyAlignment="1" applyProtection="1">
      <alignment horizontal="center" vertical="center" shrinkToFit="1"/>
      <protection locked="0"/>
    </xf>
    <xf numFmtId="176" fontId="9" fillId="0" borderId="21" xfId="0" applyNumberFormat="1" applyFont="1" applyBorder="1" applyAlignment="1" applyProtection="1">
      <alignment horizontal="center" vertical="center" shrinkToFit="1"/>
      <protection locked="0"/>
    </xf>
    <xf numFmtId="176" fontId="9" fillId="0" borderId="22" xfId="0" applyNumberFormat="1" applyFont="1" applyBorder="1" applyAlignment="1" applyProtection="1">
      <alignment horizontal="center" vertical="center" shrinkToFit="1"/>
      <protection locked="0"/>
    </xf>
    <xf numFmtId="0" fontId="26" fillId="0" borderId="27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1" fillId="0" borderId="0" xfId="0" applyFont="1" applyAlignment="1" applyProtection="1">
      <alignment horizontal="center" vertical="center"/>
      <protection locked="0"/>
    </xf>
    <xf numFmtId="0" fontId="23" fillId="6" borderId="23" xfId="0" applyFont="1" applyFill="1" applyBorder="1" applyAlignment="1">
      <alignment horizontal="right" vertical="center"/>
    </xf>
    <xf numFmtId="0" fontId="23" fillId="6" borderId="32" xfId="0" applyFont="1" applyFill="1" applyBorder="1" applyAlignment="1">
      <alignment horizontal="right" vertical="center"/>
    </xf>
    <xf numFmtId="0" fontId="9" fillId="7" borderId="24" xfId="0" applyFont="1" applyFill="1" applyBorder="1" applyAlignment="1" applyProtection="1">
      <alignment horizontal="center" vertical="center" shrinkToFit="1"/>
      <protection locked="0"/>
    </xf>
    <xf numFmtId="0" fontId="9" fillId="7" borderId="25" xfId="0" applyFont="1" applyFill="1" applyBorder="1" applyAlignment="1" applyProtection="1">
      <alignment horizontal="center" vertical="center" shrinkToFit="1"/>
      <protection locked="0"/>
    </xf>
    <xf numFmtId="0" fontId="9" fillId="7" borderId="26" xfId="0" applyFont="1" applyFill="1" applyBorder="1" applyAlignment="1" applyProtection="1">
      <alignment horizontal="center" vertical="center" shrinkToFit="1"/>
      <protection locked="0"/>
    </xf>
    <xf numFmtId="0" fontId="9" fillId="7" borderId="28" xfId="0" applyFont="1" applyFill="1" applyBorder="1" applyAlignment="1" applyProtection="1">
      <alignment horizontal="center" vertical="center" shrinkToFit="1"/>
      <protection locked="0"/>
    </xf>
    <xf numFmtId="0" fontId="9" fillId="7" borderId="29" xfId="0" applyFont="1" applyFill="1" applyBorder="1" applyAlignment="1" applyProtection="1">
      <alignment horizontal="center" vertical="center" shrinkToFit="1"/>
      <protection locked="0"/>
    </xf>
    <xf numFmtId="0" fontId="9" fillId="7" borderId="30" xfId="0" applyFont="1" applyFill="1" applyBorder="1" applyAlignment="1" applyProtection="1">
      <alignment horizontal="center" vertical="center" shrinkToFit="1"/>
      <protection locked="0"/>
    </xf>
    <xf numFmtId="0" fontId="9" fillId="7" borderId="33" xfId="0" applyFont="1" applyFill="1" applyBorder="1" applyAlignment="1" applyProtection="1">
      <alignment horizontal="center" vertical="center" shrinkToFit="1"/>
      <protection locked="0"/>
    </xf>
    <xf numFmtId="0" fontId="9" fillId="7" borderId="34" xfId="0" applyFont="1" applyFill="1" applyBorder="1" applyAlignment="1" applyProtection="1">
      <alignment horizontal="center" vertical="center" shrinkToFit="1"/>
      <protection locked="0"/>
    </xf>
    <xf numFmtId="0" fontId="9" fillId="7" borderId="35" xfId="0" applyFont="1" applyFill="1" applyBorder="1" applyAlignment="1" applyProtection="1">
      <alignment horizontal="center" vertical="center" shrinkToFit="1"/>
      <protection locked="0"/>
    </xf>
    <xf numFmtId="0" fontId="23" fillId="6" borderId="38" xfId="0" applyFont="1" applyFill="1" applyBorder="1" applyAlignment="1">
      <alignment horizontal="center" vertical="center"/>
    </xf>
    <xf numFmtId="0" fontId="23" fillId="6" borderId="39" xfId="0" applyFont="1" applyFill="1" applyBorder="1" applyAlignment="1">
      <alignment horizontal="center" vertical="center"/>
    </xf>
    <xf numFmtId="0" fontId="23" fillId="6" borderId="40" xfId="0" applyFont="1" applyFill="1" applyBorder="1" applyAlignment="1">
      <alignment horizontal="center" vertical="center"/>
    </xf>
    <xf numFmtId="177" fontId="9" fillId="0" borderId="23" xfId="0" applyNumberFormat="1" applyFont="1" applyBorder="1" applyAlignment="1">
      <alignment horizontal="center" vertical="center" shrinkToFit="1"/>
    </xf>
    <xf numFmtId="177" fontId="9" fillId="0" borderId="0" xfId="0" applyNumberFormat="1" applyFont="1" applyAlignment="1">
      <alignment horizontal="center" vertical="center" shrinkToFit="1"/>
    </xf>
    <xf numFmtId="177" fontId="9" fillId="0" borderId="31" xfId="0" applyNumberFormat="1" applyFont="1" applyBorder="1" applyAlignment="1">
      <alignment horizontal="center" vertical="center" shrinkToFit="1"/>
    </xf>
    <xf numFmtId="176" fontId="9" fillId="0" borderId="20" xfId="0" applyNumberFormat="1" applyFont="1" applyBorder="1" applyAlignment="1">
      <alignment horizontal="center" vertical="center" shrinkToFit="1"/>
    </xf>
    <xf numFmtId="176" fontId="9" fillId="0" borderId="21" xfId="0" applyNumberFormat="1" applyFont="1" applyBorder="1" applyAlignment="1">
      <alignment horizontal="center" vertical="center" shrinkToFit="1"/>
    </xf>
    <xf numFmtId="176" fontId="9" fillId="0" borderId="22" xfId="0" applyNumberFormat="1" applyFont="1" applyBorder="1" applyAlignment="1">
      <alignment horizontal="center" vertical="center" shrinkToFit="1"/>
    </xf>
    <xf numFmtId="176" fontId="9" fillId="0" borderId="74" xfId="0" applyNumberFormat="1" applyFont="1" applyBorder="1" applyAlignment="1" applyProtection="1">
      <alignment horizontal="center" vertical="center" shrinkToFit="1"/>
      <protection locked="0"/>
    </xf>
    <xf numFmtId="177" fontId="21" fillId="0" borderId="23" xfId="0" applyNumberFormat="1" applyFont="1" applyBorder="1" applyAlignment="1">
      <alignment horizontal="center" vertical="center" shrinkToFit="1"/>
    </xf>
    <xf numFmtId="177" fontId="21" fillId="0" borderId="0" xfId="0" applyNumberFormat="1" applyFont="1" applyAlignment="1">
      <alignment horizontal="center" vertical="center" shrinkToFit="1"/>
    </xf>
    <xf numFmtId="177" fontId="21" fillId="0" borderId="31" xfId="0" applyNumberFormat="1" applyFont="1" applyBorder="1" applyAlignment="1">
      <alignment horizontal="center" vertical="center" shrinkToFit="1"/>
    </xf>
    <xf numFmtId="0" fontId="26" fillId="0" borderId="75" xfId="0" applyFont="1" applyBorder="1" applyAlignment="1">
      <alignment horizontal="center" vertical="center" shrinkToFit="1"/>
    </xf>
    <xf numFmtId="0" fontId="25" fillId="0" borderId="75" xfId="0" applyFont="1" applyBorder="1" applyAlignment="1">
      <alignment horizontal="center" vertical="center" shrinkToFit="1"/>
    </xf>
    <xf numFmtId="176" fontId="9" fillId="0" borderId="74" xfId="0" applyNumberFormat="1" applyFont="1" applyBorder="1" applyAlignment="1">
      <alignment horizontal="center" vertical="center" shrinkToFit="1"/>
    </xf>
    <xf numFmtId="0" fontId="20" fillId="6" borderId="41" xfId="0" applyFont="1" applyFill="1" applyBorder="1" applyAlignment="1" applyProtection="1">
      <alignment horizontal="center" vertical="center" shrinkToFit="1"/>
      <protection locked="0"/>
    </xf>
    <xf numFmtId="0" fontId="20" fillId="6" borderId="22" xfId="0" applyFont="1" applyFill="1" applyBorder="1" applyAlignment="1" applyProtection="1">
      <alignment horizontal="center" vertical="center" shrinkToFit="1"/>
      <protection locked="0"/>
    </xf>
    <xf numFmtId="0" fontId="20" fillId="6" borderId="42" xfId="0" applyFont="1" applyFill="1" applyBorder="1" applyAlignment="1" applyProtection="1">
      <alignment horizontal="center" vertical="center" shrinkToFit="1"/>
      <protection locked="0"/>
    </xf>
    <xf numFmtId="0" fontId="20" fillId="6" borderId="31" xfId="0" applyFont="1" applyFill="1" applyBorder="1" applyAlignment="1" applyProtection="1">
      <alignment horizontal="center" vertical="center" shrinkToFit="1"/>
      <protection locked="0"/>
    </xf>
    <xf numFmtId="0" fontId="20" fillId="6" borderId="43" xfId="0" applyFont="1" applyFill="1" applyBorder="1" applyAlignment="1" applyProtection="1">
      <alignment horizontal="center" vertical="center" shrinkToFit="1"/>
      <protection locked="0"/>
    </xf>
    <xf numFmtId="0" fontId="20" fillId="6" borderId="7" xfId="0" applyFont="1" applyFill="1" applyBorder="1" applyAlignment="1" applyProtection="1">
      <alignment horizontal="center" vertical="center" shrinkToFit="1"/>
      <protection locked="0"/>
    </xf>
    <xf numFmtId="49" fontId="20" fillId="6" borderId="41" xfId="0" applyNumberFormat="1" applyFont="1" applyFill="1" applyBorder="1" applyAlignment="1" applyProtection="1">
      <alignment horizontal="center" vertical="center" shrinkToFit="1"/>
      <protection locked="0"/>
    </xf>
    <xf numFmtId="49" fontId="20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20" fillId="6" borderId="42" xfId="0" applyNumberFormat="1" applyFont="1" applyFill="1" applyBorder="1" applyAlignment="1" applyProtection="1">
      <alignment horizontal="center" vertical="center" shrinkToFit="1"/>
      <protection locked="0"/>
    </xf>
    <xf numFmtId="49" fontId="20" fillId="6" borderId="31" xfId="0" applyNumberFormat="1" applyFont="1" applyFill="1" applyBorder="1" applyAlignment="1" applyProtection="1">
      <alignment horizontal="center" vertical="center" shrinkToFit="1"/>
      <protection locked="0"/>
    </xf>
    <xf numFmtId="49" fontId="20" fillId="6" borderId="43" xfId="0" applyNumberFormat="1" applyFont="1" applyFill="1" applyBorder="1" applyAlignment="1" applyProtection="1">
      <alignment horizontal="center" vertical="center" shrinkToFit="1"/>
      <protection locked="0"/>
    </xf>
    <xf numFmtId="49" fontId="20" fillId="6" borderId="7" xfId="0" applyNumberFormat="1" applyFont="1" applyFill="1" applyBorder="1" applyAlignment="1" applyProtection="1">
      <alignment horizontal="center" vertical="center" shrinkToFit="1"/>
      <protection locked="0"/>
    </xf>
    <xf numFmtId="0" fontId="23" fillId="6" borderId="109" xfId="0" applyFont="1" applyFill="1" applyBorder="1" applyAlignment="1">
      <alignment horizontal="center" vertical="center"/>
    </xf>
    <xf numFmtId="0" fontId="23" fillId="6" borderId="74" xfId="0" applyFont="1" applyFill="1" applyBorder="1" applyAlignment="1">
      <alignment horizontal="right" vertical="center"/>
    </xf>
    <xf numFmtId="0" fontId="20" fillId="6" borderId="45" xfId="0" applyFont="1" applyFill="1" applyBorder="1" applyAlignment="1" applyProtection="1">
      <alignment horizontal="center" vertical="center" shrinkToFit="1"/>
      <protection locked="0"/>
    </xf>
    <xf numFmtId="0" fontId="29" fillId="0" borderId="110" xfId="3" applyFont="1" applyBorder="1" applyAlignment="1">
      <alignment horizontal="center" vertical="center"/>
    </xf>
    <xf numFmtId="0" fontId="10" fillId="0" borderId="37" xfId="3" applyFont="1" applyBorder="1" applyAlignment="1">
      <alignment horizontal="distributed" vertical="center"/>
    </xf>
    <xf numFmtId="0" fontId="10" fillId="0" borderId="19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 shrinkToFit="1"/>
    </xf>
    <xf numFmtId="0" fontId="10" fillId="0" borderId="37" xfId="3" applyFont="1" applyBorder="1" applyAlignment="1">
      <alignment horizontal="center" vertical="center" shrinkToFit="1"/>
    </xf>
    <xf numFmtId="0" fontId="10" fillId="0" borderId="8" xfId="3" applyFont="1" applyBorder="1" applyAlignment="1">
      <alignment horizontal="center" vertical="center" shrinkToFit="1"/>
    </xf>
    <xf numFmtId="179" fontId="9" fillId="0" borderId="0" xfId="0" applyNumberFormat="1" applyFont="1" applyAlignment="1" applyProtection="1">
      <alignment horizontal="right"/>
      <protection locked="0"/>
    </xf>
    <xf numFmtId="0" fontId="10" fillId="0" borderId="36" xfId="3" applyFont="1" applyBorder="1" applyAlignment="1">
      <alignment horizontal="center" vertical="center"/>
    </xf>
    <xf numFmtId="0" fontId="9" fillId="0" borderId="0" xfId="0" applyFont="1" applyAlignment="1" applyProtection="1">
      <alignment horizontal="center"/>
      <protection locked="0"/>
    </xf>
    <xf numFmtId="49" fontId="10" fillId="0" borderId="37" xfId="3" applyNumberFormat="1" applyFont="1" applyBorder="1" applyAlignment="1">
      <alignment horizontal="center" vertical="center"/>
    </xf>
    <xf numFmtId="0" fontId="10" fillId="7" borderId="56" xfId="3" applyFont="1" applyFill="1" applyBorder="1" applyAlignment="1">
      <alignment horizontal="center" vertical="center"/>
    </xf>
    <xf numFmtId="0" fontId="10" fillId="7" borderId="55" xfId="3" applyFont="1" applyFill="1" applyBorder="1" applyAlignment="1">
      <alignment horizontal="center" vertical="center"/>
    </xf>
    <xf numFmtId="0" fontId="10" fillId="7" borderId="54" xfId="3" applyFont="1" applyFill="1" applyBorder="1" applyAlignment="1">
      <alignment horizontal="center" vertical="center"/>
    </xf>
    <xf numFmtId="0" fontId="10" fillId="0" borderId="21" xfId="3" applyFont="1" applyBorder="1" applyAlignment="1">
      <alignment horizontal="distributed" vertical="center"/>
    </xf>
    <xf numFmtId="0" fontId="10" fillId="0" borderId="36" xfId="3" applyFont="1" applyBorder="1" applyAlignment="1">
      <alignment horizontal="distributed" vertical="center"/>
    </xf>
    <xf numFmtId="0" fontId="10" fillId="0" borderId="21" xfId="3" applyFont="1" applyBorder="1" applyAlignment="1">
      <alignment horizontal="center" vertical="center"/>
    </xf>
    <xf numFmtId="0" fontId="10" fillId="0" borderId="21" xfId="3" applyFont="1" applyBorder="1" applyAlignment="1">
      <alignment horizontal="left" vertical="center"/>
    </xf>
    <xf numFmtId="0" fontId="10" fillId="0" borderId="44" xfId="3" applyFont="1" applyBorder="1" applyAlignment="1">
      <alignment horizontal="center" vertical="center" shrinkToFit="1"/>
    </xf>
    <xf numFmtId="0" fontId="10" fillId="0" borderId="45" xfId="3" applyFont="1" applyBorder="1" applyAlignment="1">
      <alignment horizontal="center" vertical="center" shrinkToFit="1"/>
    </xf>
    <xf numFmtId="0" fontId="10" fillId="0" borderId="46" xfId="3" applyFont="1" applyBorder="1" applyAlignment="1">
      <alignment horizontal="center" vertical="center" shrinkToFit="1"/>
    </xf>
    <xf numFmtId="0" fontId="10" fillId="0" borderId="47" xfId="3" applyFont="1" applyBorder="1" applyAlignment="1">
      <alignment horizontal="center" vertical="center" shrinkToFit="1"/>
    </xf>
    <xf numFmtId="0" fontId="10" fillId="0" borderId="48" xfId="3" applyFont="1" applyBorder="1" applyAlignment="1">
      <alignment horizontal="center" vertical="center" shrinkToFit="1"/>
    </xf>
    <xf numFmtId="0" fontId="10" fillId="0" borderId="49" xfId="3" applyFont="1" applyBorder="1" applyAlignment="1">
      <alignment horizontal="center" vertical="center" shrinkToFit="1"/>
    </xf>
    <xf numFmtId="0" fontId="7" fillId="4" borderId="19" xfId="3" applyFont="1" applyFill="1" applyBorder="1" applyAlignment="1">
      <alignment horizontal="center" vertical="center"/>
    </xf>
    <xf numFmtId="0" fontId="7" fillId="4" borderId="37" xfId="3" applyFont="1" applyFill="1" applyBorder="1" applyAlignment="1">
      <alignment horizontal="center" vertical="center"/>
    </xf>
    <xf numFmtId="0" fontId="7" fillId="4" borderId="8" xfId="3" applyFont="1" applyFill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0" fillId="0" borderId="37" xfId="3" applyFont="1" applyBorder="1" applyAlignment="1">
      <alignment horizontal="left" vertical="center"/>
    </xf>
    <xf numFmtId="0" fontId="10" fillId="0" borderId="68" xfId="3" applyFont="1" applyBorder="1" applyAlignment="1">
      <alignment horizontal="center" vertical="center"/>
    </xf>
    <xf numFmtId="0" fontId="10" fillId="0" borderId="67" xfId="3" applyFont="1" applyBorder="1" applyAlignment="1">
      <alignment horizontal="center" vertical="center"/>
    </xf>
    <xf numFmtId="0" fontId="10" fillId="15" borderId="77" xfId="3" applyFont="1" applyFill="1" applyBorder="1" applyAlignment="1">
      <alignment horizontal="center" vertical="center" shrinkToFit="1"/>
    </xf>
    <xf numFmtId="0" fontId="10" fillId="15" borderId="76" xfId="3" applyFont="1" applyFill="1" applyBorder="1" applyAlignment="1">
      <alignment horizontal="center" vertical="center" shrinkToFit="1"/>
    </xf>
    <xf numFmtId="0" fontId="10" fillId="0" borderId="0" xfId="3" applyFont="1" applyAlignment="1">
      <alignment horizontal="distributed" vertical="center"/>
    </xf>
    <xf numFmtId="0" fontId="38" fillId="0" borderId="44" xfId="3" applyFont="1" applyBorder="1" applyAlignment="1">
      <alignment horizontal="left" vertical="center" shrinkToFit="1"/>
    </xf>
    <xf numFmtId="0" fontId="38" fillId="0" borderId="45" xfId="3" applyFont="1" applyBorder="1" applyAlignment="1">
      <alignment horizontal="left" vertical="center" shrinkToFit="1"/>
    </xf>
    <xf numFmtId="0" fontId="38" fillId="0" borderId="46" xfId="3" applyFont="1" applyBorder="1" applyAlignment="1">
      <alignment horizontal="left" vertical="center" shrinkToFit="1"/>
    </xf>
    <xf numFmtId="0" fontId="3" fillId="0" borderId="68" xfId="6" applyBorder="1" applyAlignment="1">
      <alignment horizontal="center" vertical="center"/>
    </xf>
    <xf numFmtId="0" fontId="10" fillId="0" borderId="69" xfId="3" applyFont="1" applyBorder="1" applyAlignment="1">
      <alignment horizontal="center" vertical="center"/>
    </xf>
    <xf numFmtId="20" fontId="10" fillId="14" borderId="58" xfId="3" applyNumberFormat="1" applyFont="1" applyFill="1" applyBorder="1" applyAlignment="1">
      <alignment horizontal="center" vertical="center"/>
    </xf>
    <xf numFmtId="0" fontId="10" fillId="14" borderId="110" xfId="3" applyFont="1" applyFill="1" applyBorder="1" applyAlignment="1">
      <alignment horizontal="center" vertical="center"/>
    </xf>
    <xf numFmtId="0" fontId="10" fillId="15" borderId="110" xfId="3" applyFont="1" applyFill="1" applyBorder="1" applyAlignment="1">
      <alignment horizontal="center" vertical="center"/>
    </xf>
    <xf numFmtId="20" fontId="10" fillId="15" borderId="110" xfId="3" applyNumberFormat="1" applyFont="1" applyFill="1" applyBorder="1" applyAlignment="1">
      <alignment horizontal="center" vertical="center"/>
    </xf>
    <xf numFmtId="20" fontId="10" fillId="15" borderId="76" xfId="3" applyNumberFormat="1" applyFont="1" applyFill="1" applyBorder="1" applyAlignment="1">
      <alignment horizontal="center" vertical="center"/>
    </xf>
    <xf numFmtId="0" fontId="10" fillId="14" borderId="77" xfId="3" applyFont="1" applyFill="1" applyBorder="1" applyAlignment="1">
      <alignment horizontal="center" vertical="center" shrinkToFit="1"/>
    </xf>
    <xf numFmtId="0" fontId="10" fillId="14" borderId="76" xfId="3" applyFont="1" applyFill="1" applyBorder="1" applyAlignment="1">
      <alignment horizontal="center" vertical="center" shrinkToFit="1"/>
    </xf>
    <xf numFmtId="20" fontId="10" fillId="15" borderId="66" xfId="3" applyNumberFormat="1" applyFont="1" applyFill="1" applyBorder="1" applyAlignment="1">
      <alignment horizontal="center" vertical="center"/>
    </xf>
    <xf numFmtId="20" fontId="10" fillId="14" borderId="66" xfId="3" applyNumberFormat="1" applyFont="1" applyFill="1" applyBorder="1" applyAlignment="1">
      <alignment horizontal="center" vertical="center"/>
    </xf>
    <xf numFmtId="20" fontId="10" fillId="14" borderId="110" xfId="3" applyNumberFormat="1" applyFont="1" applyFill="1" applyBorder="1" applyAlignment="1">
      <alignment horizontal="center" vertical="center"/>
    </xf>
    <xf numFmtId="0" fontId="7" fillId="5" borderId="19" xfId="3" applyFont="1" applyFill="1" applyBorder="1" applyAlignment="1">
      <alignment horizontal="center" vertical="center"/>
    </xf>
    <xf numFmtId="0" fontId="7" fillId="5" borderId="37" xfId="3" applyFont="1" applyFill="1" applyBorder="1" applyAlignment="1">
      <alignment horizontal="center" vertical="center"/>
    </xf>
    <xf numFmtId="0" fontId="7" fillId="5" borderId="8" xfId="3" applyFont="1" applyFill="1" applyBorder="1" applyAlignment="1">
      <alignment horizontal="center" vertical="center"/>
    </xf>
    <xf numFmtId="0" fontId="10" fillId="15" borderId="110" xfId="3" applyFont="1" applyFill="1" applyBorder="1" applyAlignment="1">
      <alignment horizontal="center" vertical="center" shrinkToFit="1"/>
    </xf>
    <xf numFmtId="20" fontId="10" fillId="14" borderId="76" xfId="3" applyNumberFormat="1" applyFont="1" applyFill="1" applyBorder="1" applyAlignment="1">
      <alignment horizontal="center" vertical="center"/>
    </xf>
    <xf numFmtId="0" fontId="10" fillId="14" borderId="73" xfId="3" applyFont="1" applyFill="1" applyBorder="1" applyAlignment="1">
      <alignment horizontal="center" vertical="center" shrinkToFit="1"/>
    </xf>
    <xf numFmtId="0" fontId="10" fillId="14" borderId="59" xfId="3" applyFont="1" applyFill="1" applyBorder="1" applyAlignment="1">
      <alignment horizontal="center" vertical="center" shrinkToFit="1"/>
    </xf>
    <xf numFmtId="0" fontId="8" fillId="10" borderId="0" xfId="0" applyFont="1" applyFill="1" applyAlignment="1" applyProtection="1">
      <alignment horizontal="center" vertical="center" shrinkToFit="1"/>
      <protection locked="0"/>
    </xf>
    <xf numFmtId="0" fontId="10" fillId="0" borderId="8" xfId="3" applyFont="1" applyBorder="1" applyAlignment="1">
      <alignment horizontal="center" vertical="center"/>
    </xf>
    <xf numFmtId="20" fontId="10" fillId="0" borderId="57" xfId="3" applyNumberFormat="1" applyFont="1" applyBorder="1" applyAlignment="1">
      <alignment horizontal="center" vertical="center"/>
    </xf>
    <xf numFmtId="20" fontId="10" fillId="0" borderId="58" xfId="3" applyNumberFormat="1" applyFont="1" applyBorder="1" applyAlignment="1">
      <alignment horizontal="center" vertical="center"/>
    </xf>
    <xf numFmtId="20" fontId="10" fillId="0" borderId="59" xfId="3" applyNumberFormat="1" applyFont="1" applyBorder="1" applyAlignment="1">
      <alignment horizontal="center" vertical="center"/>
    </xf>
    <xf numFmtId="20" fontId="10" fillId="14" borderId="59" xfId="3" applyNumberFormat="1" applyFont="1" applyFill="1" applyBorder="1" applyAlignment="1">
      <alignment horizontal="center" vertical="center"/>
    </xf>
    <xf numFmtId="20" fontId="10" fillId="14" borderId="57" xfId="3" applyNumberFormat="1" applyFont="1" applyFill="1" applyBorder="1" applyAlignment="1">
      <alignment horizontal="center" vertical="center"/>
    </xf>
    <xf numFmtId="0" fontId="7" fillId="10" borderId="0" xfId="0" applyFont="1" applyFill="1" applyAlignment="1" applyProtection="1">
      <alignment horizontal="center" vertical="center"/>
      <protection locked="0"/>
    </xf>
    <xf numFmtId="0" fontId="14" fillId="0" borderId="47" xfId="3" applyFont="1" applyBorder="1" applyAlignment="1">
      <alignment horizontal="left" vertical="center" shrinkToFit="1"/>
    </xf>
    <xf numFmtId="0" fontId="14" fillId="0" borderId="48" xfId="3" applyFont="1" applyBorder="1" applyAlignment="1">
      <alignment horizontal="left" vertical="center" shrinkToFit="1"/>
    </xf>
    <xf numFmtId="0" fontId="14" fillId="0" borderId="49" xfId="3" applyFont="1" applyBorder="1" applyAlignment="1">
      <alignment horizontal="left" vertical="center" shrinkToFit="1"/>
    </xf>
    <xf numFmtId="0" fontId="10" fillId="7" borderId="53" xfId="3" applyFont="1" applyFill="1" applyBorder="1" applyAlignment="1">
      <alignment horizontal="center" vertical="center"/>
    </xf>
    <xf numFmtId="0" fontId="10" fillId="14" borderId="58" xfId="3" applyFont="1" applyFill="1" applyBorder="1" applyAlignment="1">
      <alignment horizontal="center" vertical="center" shrinkToFit="1"/>
    </xf>
    <xf numFmtId="0" fontId="10" fillId="14" borderId="110" xfId="3" applyFont="1" applyFill="1" applyBorder="1" applyAlignment="1">
      <alignment horizontal="center" vertical="center" shrinkToFit="1"/>
    </xf>
  </cellXfs>
  <cellStyles count="7">
    <cellStyle name="Hyperlink" xfId="1" xr:uid="{00000000-0005-0000-0000-000000000000}"/>
    <cellStyle name="ハイパーリンク" xfId="6" builtinId="8"/>
    <cellStyle name="標準" xfId="0" builtinId="0"/>
    <cellStyle name="標準 2" xfId="2" xr:uid="{00000000-0005-0000-0000-000002000000}"/>
    <cellStyle name="標準 2 2" xfId="5" xr:uid="{16400569-7E26-4089-8AE0-14EC7A97D313}"/>
    <cellStyle name="標準 2 3" xfId="4" xr:uid="{7CB4BA2B-8A54-4BDF-9298-0F4B865A9566}"/>
    <cellStyle name="標準 3" xfId="3" xr:uid="{00000000-0005-0000-0000-000003000000}"/>
  </cellStyles>
  <dxfs count="5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CFF"/>
      <color rgb="FFEAE0E7"/>
      <color rgb="FFFFFF95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238125</xdr:colOff>
      <xdr:row>8</xdr:row>
      <xdr:rowOff>15875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439275" y="295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12</xdr:row>
          <xdr:rowOff>295275</xdr:rowOff>
        </xdr:from>
        <xdr:to>
          <xdr:col>25</xdr:col>
          <xdr:colOff>76200</xdr:colOff>
          <xdr:row>14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295275</xdr:rowOff>
        </xdr:from>
        <xdr:to>
          <xdr:col>25</xdr:col>
          <xdr:colOff>76200</xdr:colOff>
          <xdr:row>16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219075</xdr:colOff>
          <xdr:row>15</xdr:row>
          <xdr:rowOff>9525</xdr:rowOff>
        </xdr:from>
        <xdr:to>
          <xdr:col>20</xdr:col>
          <xdr:colOff>28575</xdr:colOff>
          <xdr:row>16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14</xdr:row>
          <xdr:rowOff>0</xdr:rowOff>
        </xdr:from>
        <xdr:to>
          <xdr:col>25</xdr:col>
          <xdr:colOff>76200</xdr:colOff>
          <xdr:row>15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13</xdr:row>
          <xdr:rowOff>295275</xdr:rowOff>
        </xdr:from>
        <xdr:to>
          <xdr:col>14</xdr:col>
          <xdr:colOff>76200</xdr:colOff>
          <xdr:row>15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12</xdr:row>
          <xdr:rowOff>295275</xdr:rowOff>
        </xdr:from>
        <xdr:to>
          <xdr:col>19</xdr:col>
          <xdr:colOff>76200</xdr:colOff>
          <xdr:row>14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5.bin"/><Relationship Id="rId7" Type="http://schemas.openxmlformats.org/officeDocument/2006/relationships/ctrlProp" Target="../ctrlProps/ctrlProp2.xml"/><Relationship Id="rId2" Type="http://schemas.openxmlformats.org/officeDocument/2006/relationships/hyperlink" Target="mailto:JDD02116@nifty.com" TargetMode="External"/><Relationship Id="rId1" Type="http://schemas.openxmlformats.org/officeDocument/2006/relationships/hyperlink" Target="mailto:yasu.nakagawa@gmail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4"/>
  <sheetViews>
    <sheetView zoomScaleNormal="100" workbookViewId="0">
      <pane xSplit="2" ySplit="5" topLeftCell="C65" activePane="bottomRight" state="frozen"/>
      <selection pane="topRight" activeCell="C1" sqref="C1"/>
      <selection pane="bottomLeft" activeCell="A6" sqref="A6"/>
      <selection pane="bottomRight" activeCell="B67" sqref="B67"/>
    </sheetView>
  </sheetViews>
  <sheetFormatPr defaultColWidth="9" defaultRowHeight="13.5"/>
  <cols>
    <col min="1" max="1" width="4.875" style="4" bestFit="1" customWidth="1"/>
    <col min="2" max="2" width="24.375" style="19" bestFit="1" customWidth="1"/>
    <col min="3" max="9" width="7.5" style="19" customWidth="1"/>
    <col min="10" max="10" width="7.5" style="15" customWidth="1"/>
    <col min="11" max="11" width="7.5" style="190" customWidth="1"/>
    <col min="12" max="12" width="19.375" style="220" customWidth="1"/>
    <col min="13" max="13" width="8.875" style="2" customWidth="1"/>
    <col min="14" max="16384" width="9" style="5"/>
  </cols>
  <sheetData>
    <row r="1" spans="1:18" ht="31.5" customHeight="1">
      <c r="A1" s="295" t="s">
        <v>177</v>
      </c>
      <c r="B1" s="295"/>
      <c r="C1" s="296" t="s">
        <v>129</v>
      </c>
      <c r="D1" s="296"/>
      <c r="E1" s="296"/>
      <c r="F1" s="296"/>
      <c r="G1" s="296"/>
      <c r="H1" s="296"/>
      <c r="I1" s="296"/>
      <c r="J1" s="297">
        <f ca="1">TODAY()</f>
        <v>45609</v>
      </c>
      <c r="K1" s="297"/>
      <c r="L1" s="1" t="s">
        <v>61</v>
      </c>
      <c r="N1" s="3"/>
      <c r="O1" s="4"/>
      <c r="P1" s="4"/>
      <c r="Q1" s="4"/>
      <c r="R1" s="4"/>
    </row>
    <row r="2" spans="1:18" ht="14.25" customHeight="1">
      <c r="A2" s="6"/>
      <c r="B2" s="6"/>
      <c r="C2" s="197"/>
      <c r="D2" s="197"/>
      <c r="E2" s="197"/>
      <c r="F2" s="197"/>
      <c r="G2" s="197"/>
      <c r="H2" s="197"/>
      <c r="I2" s="197"/>
      <c r="J2" s="199"/>
      <c r="K2" s="199"/>
      <c r="L2" s="200"/>
      <c r="N2" s="3"/>
      <c r="O2" s="4"/>
      <c r="P2" s="4"/>
      <c r="Q2" s="4"/>
      <c r="R2" s="4"/>
    </row>
    <row r="3" spans="1:18" ht="14.25" customHeight="1">
      <c r="B3" s="4"/>
      <c r="C3" s="204"/>
      <c r="D3" s="298" t="s">
        <v>198</v>
      </c>
      <c r="E3" s="298"/>
      <c r="F3" s="208"/>
      <c r="G3" s="16" t="s">
        <v>179</v>
      </c>
      <c r="H3" s="236"/>
      <c r="I3" s="238" t="s">
        <v>180</v>
      </c>
      <c r="J3" s="237"/>
      <c r="K3" s="238" t="s">
        <v>183</v>
      </c>
      <c r="L3" s="212"/>
      <c r="M3" s="5"/>
      <c r="O3" s="4"/>
      <c r="P3" s="4"/>
      <c r="Q3" s="4"/>
      <c r="R3" s="4"/>
    </row>
    <row r="4" spans="1:18" ht="6.75" customHeight="1">
      <c r="A4" s="6"/>
      <c r="B4" s="185"/>
      <c r="C4" s="190"/>
      <c r="D4" s="190"/>
      <c r="E4" s="190"/>
      <c r="F4" s="190"/>
      <c r="G4" s="190"/>
      <c r="H4" s="190"/>
      <c r="I4" s="190"/>
      <c r="J4" s="189"/>
      <c r="N4" s="3"/>
      <c r="O4" s="4"/>
      <c r="P4" s="4"/>
      <c r="Q4" s="4"/>
      <c r="R4" s="4"/>
    </row>
    <row r="5" spans="1:18" ht="18.75" customHeight="1">
      <c r="A5" s="7" t="s">
        <v>6</v>
      </c>
      <c r="B5" s="186" t="s">
        <v>7</v>
      </c>
      <c r="C5" s="191" t="s">
        <v>8</v>
      </c>
      <c r="D5" s="191" t="s">
        <v>178</v>
      </c>
      <c r="E5" s="12" t="s">
        <v>9</v>
      </c>
      <c r="F5" s="12" t="s">
        <v>181</v>
      </c>
      <c r="G5" s="192" t="s">
        <v>10</v>
      </c>
      <c r="H5" s="192" t="s">
        <v>11</v>
      </c>
      <c r="I5" s="12" t="s">
        <v>12</v>
      </c>
      <c r="J5" s="12" t="s">
        <v>131</v>
      </c>
      <c r="K5" s="294" t="s">
        <v>0</v>
      </c>
      <c r="L5" s="294"/>
      <c r="M5" s="3"/>
    </row>
    <row r="6" spans="1:18" ht="18.75" customHeight="1">
      <c r="A6" s="9">
        <v>1</v>
      </c>
      <c r="B6" s="11" t="s">
        <v>128</v>
      </c>
      <c r="C6" s="12" t="s">
        <v>132</v>
      </c>
      <c r="D6" s="12"/>
      <c r="E6" s="12" t="s">
        <v>133</v>
      </c>
      <c r="F6" s="12" t="s">
        <v>133</v>
      </c>
      <c r="G6" s="12" t="s">
        <v>133</v>
      </c>
      <c r="H6" s="12" t="s">
        <v>133</v>
      </c>
      <c r="I6" s="12" t="s">
        <v>133</v>
      </c>
      <c r="J6" s="16" t="s">
        <v>134</v>
      </c>
      <c r="K6" s="291"/>
      <c r="L6" s="291"/>
      <c r="M6" s="3" t="str">
        <f t="shared" ref="M6:M37" si="0">+A6&amp;"-"&amp;B6</f>
        <v>1-ブルーファイターズSC</v>
      </c>
    </row>
    <row r="7" spans="1:18" ht="18.75" customHeight="1">
      <c r="A7" s="10">
        <v>2</v>
      </c>
      <c r="B7" s="11" t="s">
        <v>13</v>
      </c>
      <c r="C7" s="12" t="s">
        <v>133</v>
      </c>
      <c r="D7" s="12"/>
      <c r="E7" s="12" t="s">
        <v>133</v>
      </c>
      <c r="F7" s="12" t="s">
        <v>133</v>
      </c>
      <c r="G7" s="12" t="s">
        <v>133</v>
      </c>
      <c r="H7" s="12" t="s">
        <v>133</v>
      </c>
      <c r="I7" s="12" t="s">
        <v>133</v>
      </c>
      <c r="J7" s="16" t="s">
        <v>135</v>
      </c>
      <c r="K7" s="291"/>
      <c r="L7" s="291"/>
      <c r="M7" s="3" t="str">
        <f t="shared" si="0"/>
        <v>2-峡田ヴァリアンツ</v>
      </c>
    </row>
    <row r="8" spans="1:18" ht="18.75" customHeight="1">
      <c r="A8" s="9">
        <v>3</v>
      </c>
      <c r="B8" s="11" t="s">
        <v>136</v>
      </c>
      <c r="C8" s="12" t="s">
        <v>133</v>
      </c>
      <c r="D8" s="12"/>
      <c r="E8" s="12" t="s">
        <v>133</v>
      </c>
      <c r="F8" s="12" t="s">
        <v>133</v>
      </c>
      <c r="G8" s="12" t="s">
        <v>133</v>
      </c>
      <c r="H8" s="12" t="s">
        <v>133</v>
      </c>
      <c r="I8" s="12" t="s">
        <v>133</v>
      </c>
      <c r="J8" s="16" t="s">
        <v>135</v>
      </c>
      <c r="K8" s="291"/>
      <c r="L8" s="291"/>
      <c r="M8" s="3" t="str">
        <f t="shared" si="0"/>
        <v>3-町屋七峡サッカークラブ</v>
      </c>
    </row>
    <row r="9" spans="1:18" ht="18.75" customHeight="1">
      <c r="A9" s="205">
        <v>4</v>
      </c>
      <c r="B9" s="206" t="s">
        <v>137</v>
      </c>
      <c r="C9" s="210"/>
      <c r="D9" s="210"/>
      <c r="E9" s="210"/>
      <c r="F9" s="210"/>
      <c r="G9" s="210"/>
      <c r="H9" s="210"/>
      <c r="I9" s="210"/>
      <c r="J9" s="208" t="s">
        <v>138</v>
      </c>
      <c r="K9" s="292"/>
      <c r="L9" s="292"/>
      <c r="M9" s="3" t="str">
        <f t="shared" si="0"/>
        <v>4-四吾少年サッカークラブ</v>
      </c>
    </row>
    <row r="10" spans="1:18" ht="18.75" customHeight="1">
      <c r="A10" s="9">
        <v>5</v>
      </c>
      <c r="B10" s="11" t="s">
        <v>139</v>
      </c>
      <c r="C10" s="12" t="s">
        <v>133</v>
      </c>
      <c r="D10" s="12"/>
      <c r="E10" s="12" t="s">
        <v>133</v>
      </c>
      <c r="F10" s="12" t="s">
        <v>133</v>
      </c>
      <c r="G10" s="12" t="s">
        <v>133</v>
      </c>
      <c r="H10" s="12" t="s">
        <v>133</v>
      </c>
      <c r="I10" s="213"/>
      <c r="J10" s="16" t="s">
        <v>138</v>
      </c>
      <c r="K10" s="291"/>
      <c r="L10" s="291"/>
      <c r="M10" s="3" t="str">
        <f t="shared" si="0"/>
        <v>5-すみだFC</v>
      </c>
    </row>
    <row r="11" spans="1:18" ht="18.75" customHeight="1">
      <c r="A11" s="9">
        <v>6</v>
      </c>
      <c r="B11" s="11" t="s">
        <v>140</v>
      </c>
      <c r="C11" s="12" t="s">
        <v>133</v>
      </c>
      <c r="D11" s="12"/>
      <c r="E11" s="12" t="s">
        <v>133</v>
      </c>
      <c r="F11" s="12" t="s">
        <v>133</v>
      </c>
      <c r="G11" s="12" t="s">
        <v>133</v>
      </c>
      <c r="H11" s="12" t="s">
        <v>133</v>
      </c>
      <c r="I11" s="213"/>
      <c r="J11" s="16" t="s">
        <v>138</v>
      </c>
      <c r="K11" s="291"/>
      <c r="L11" s="291"/>
      <c r="M11" s="3" t="str">
        <f t="shared" si="0"/>
        <v>6-すみだサッカークラブU-12業平</v>
      </c>
    </row>
    <row r="12" spans="1:18" ht="18.75" customHeight="1">
      <c r="A12" s="9">
        <v>7</v>
      </c>
      <c r="B12" s="11" t="s">
        <v>141</v>
      </c>
      <c r="C12" s="12" t="s">
        <v>133</v>
      </c>
      <c r="D12" s="12"/>
      <c r="E12" s="12" t="s">
        <v>133</v>
      </c>
      <c r="F12" s="12" t="s">
        <v>133</v>
      </c>
      <c r="G12" s="12" t="s">
        <v>133</v>
      </c>
      <c r="H12" s="12" t="s">
        <v>133</v>
      </c>
      <c r="I12" s="12" t="s">
        <v>133</v>
      </c>
      <c r="J12" s="16" t="s">
        <v>138</v>
      </c>
      <c r="K12" s="291"/>
      <c r="L12" s="291"/>
      <c r="M12" s="3" t="str">
        <f t="shared" si="0"/>
        <v>7-二寺サッカークラブ</v>
      </c>
    </row>
    <row r="13" spans="1:18" ht="18.75" customHeight="1">
      <c r="A13" s="9">
        <v>8</v>
      </c>
      <c r="B13" s="11" t="s">
        <v>142</v>
      </c>
      <c r="C13" s="12" t="s">
        <v>133</v>
      </c>
      <c r="D13" s="12"/>
      <c r="E13" s="12" t="s">
        <v>133</v>
      </c>
      <c r="F13" s="12" t="s">
        <v>133</v>
      </c>
      <c r="G13" s="12" t="s">
        <v>133</v>
      </c>
      <c r="H13" s="12" t="s">
        <v>133</v>
      </c>
      <c r="I13" s="12" t="s">
        <v>133</v>
      </c>
      <c r="J13" s="16" t="s">
        <v>138</v>
      </c>
      <c r="K13" s="291"/>
      <c r="L13" s="291"/>
      <c r="M13" s="3" t="str">
        <f t="shared" si="0"/>
        <v>8-横川サッカークラブ</v>
      </c>
    </row>
    <row r="14" spans="1:18" ht="18.75" customHeight="1">
      <c r="A14" s="9">
        <v>9</v>
      </c>
      <c r="B14" s="11" t="s">
        <v>143</v>
      </c>
      <c r="C14" s="12" t="s">
        <v>133</v>
      </c>
      <c r="D14" s="12"/>
      <c r="E14" s="12" t="s">
        <v>133</v>
      </c>
      <c r="F14" s="12" t="s">
        <v>133</v>
      </c>
      <c r="G14" s="12" t="s">
        <v>133</v>
      </c>
      <c r="H14" s="12" t="s">
        <v>133</v>
      </c>
      <c r="I14" s="12" t="s">
        <v>133</v>
      </c>
      <c r="J14" s="16" t="s">
        <v>144</v>
      </c>
      <c r="K14" s="291"/>
      <c r="L14" s="291"/>
      <c r="M14" s="3" t="str">
        <f t="shared" si="0"/>
        <v>9-東加平キッカーズ</v>
      </c>
    </row>
    <row r="15" spans="1:18" ht="18.75" customHeight="1">
      <c r="A15" s="10">
        <v>10</v>
      </c>
      <c r="B15" s="186" t="s">
        <v>145</v>
      </c>
      <c r="C15" s="12" t="s">
        <v>133</v>
      </c>
      <c r="D15" s="12"/>
      <c r="E15" s="213"/>
      <c r="F15" s="213"/>
      <c r="G15" s="12" t="s">
        <v>133</v>
      </c>
      <c r="H15" s="213"/>
      <c r="I15" s="12" t="s">
        <v>133</v>
      </c>
      <c r="J15" s="16" t="s">
        <v>144</v>
      </c>
      <c r="K15" s="291"/>
      <c r="L15" s="291"/>
      <c r="M15" s="3" t="str">
        <f t="shared" si="0"/>
        <v>10-トネリエルフ2000</v>
      </c>
    </row>
    <row r="16" spans="1:18" ht="18.75" customHeight="1">
      <c r="A16" s="205">
        <v>11</v>
      </c>
      <c r="B16" s="206" t="s">
        <v>14</v>
      </c>
      <c r="C16" s="207"/>
      <c r="D16" s="207"/>
      <c r="E16" s="207"/>
      <c r="F16" s="207"/>
      <c r="G16" s="207"/>
      <c r="H16" s="207"/>
      <c r="I16" s="207"/>
      <c r="J16" s="208" t="s">
        <v>144</v>
      </c>
      <c r="K16" s="292"/>
      <c r="L16" s="292"/>
      <c r="M16" s="3" t="str">
        <f t="shared" si="0"/>
        <v>11-江北ベアーズサッカークラブ</v>
      </c>
    </row>
    <row r="17" spans="1:13" ht="18.75" customHeight="1">
      <c r="A17" s="9">
        <v>12</v>
      </c>
      <c r="B17" s="11" t="s">
        <v>146</v>
      </c>
      <c r="C17" s="12" t="s">
        <v>133</v>
      </c>
      <c r="D17" s="12"/>
      <c r="E17" s="12" t="s">
        <v>133</v>
      </c>
      <c r="F17" s="12" t="s">
        <v>133</v>
      </c>
      <c r="G17" s="12" t="s">
        <v>133</v>
      </c>
      <c r="H17" s="12" t="s">
        <v>133</v>
      </c>
      <c r="I17" s="213"/>
      <c r="J17" s="16" t="s">
        <v>144</v>
      </c>
      <c r="K17" s="291"/>
      <c r="L17" s="291"/>
      <c r="M17" s="3" t="str">
        <f t="shared" si="0"/>
        <v>12-エレファント・コキリサッカー少年団</v>
      </c>
    </row>
    <row r="18" spans="1:13" ht="18.75" customHeight="1">
      <c r="A18" s="9">
        <v>13</v>
      </c>
      <c r="B18" s="13" t="s">
        <v>147</v>
      </c>
      <c r="C18" s="12" t="s">
        <v>133</v>
      </c>
      <c r="D18" s="12"/>
      <c r="E18" s="12" t="s">
        <v>133</v>
      </c>
      <c r="F18" s="12" t="s">
        <v>133</v>
      </c>
      <c r="G18" s="12" t="s">
        <v>133</v>
      </c>
      <c r="H18" s="12" t="s">
        <v>133</v>
      </c>
      <c r="I18" s="12" t="s">
        <v>133</v>
      </c>
      <c r="J18" s="16" t="s">
        <v>144</v>
      </c>
      <c r="K18" s="291"/>
      <c r="L18" s="291"/>
      <c r="M18" s="3" t="str">
        <f t="shared" si="0"/>
        <v>13-クリアージュFCロッキーレグルス</v>
      </c>
    </row>
    <row r="19" spans="1:13" ht="18.75" customHeight="1">
      <c r="A19" s="9">
        <v>14</v>
      </c>
      <c r="B19" s="11" t="s">
        <v>15</v>
      </c>
      <c r="C19" s="12" t="s">
        <v>133</v>
      </c>
      <c r="D19" s="12"/>
      <c r="E19" s="12" t="s">
        <v>133</v>
      </c>
      <c r="F19" s="12" t="s">
        <v>133</v>
      </c>
      <c r="G19" s="12" t="s">
        <v>133</v>
      </c>
      <c r="H19" s="213"/>
      <c r="I19" s="213"/>
      <c r="J19" s="16" t="s">
        <v>144</v>
      </c>
      <c r="K19" s="291"/>
      <c r="L19" s="291"/>
      <c r="M19" s="3" t="str">
        <f t="shared" si="0"/>
        <v>14-ヴェルメリオ</v>
      </c>
    </row>
    <row r="20" spans="1:13" ht="18.75" customHeight="1">
      <c r="A20" s="9">
        <v>15</v>
      </c>
      <c r="B20" s="11" t="s">
        <v>16</v>
      </c>
      <c r="C20" s="12" t="s">
        <v>133</v>
      </c>
      <c r="D20" s="12"/>
      <c r="E20" s="12" t="s">
        <v>133</v>
      </c>
      <c r="F20" s="12" t="s">
        <v>133</v>
      </c>
      <c r="G20" s="12" t="s">
        <v>133</v>
      </c>
      <c r="H20" s="12" t="s">
        <v>133</v>
      </c>
      <c r="I20" s="12" t="s">
        <v>133</v>
      </c>
      <c r="J20" s="16" t="s">
        <v>144</v>
      </c>
      <c r="K20" s="291"/>
      <c r="L20" s="291"/>
      <c r="M20" s="3" t="str">
        <f t="shared" si="0"/>
        <v>15-本木サッカークラブ</v>
      </c>
    </row>
    <row r="21" spans="1:13" ht="18.75" customHeight="1">
      <c r="A21" s="205">
        <v>16</v>
      </c>
      <c r="B21" s="209" t="s">
        <v>17</v>
      </c>
      <c r="C21" s="210"/>
      <c r="D21" s="210"/>
      <c r="E21" s="210"/>
      <c r="F21" s="210"/>
      <c r="G21" s="210"/>
      <c r="H21" s="210"/>
      <c r="I21" s="210"/>
      <c r="J21" s="208" t="s">
        <v>144</v>
      </c>
      <c r="K21" s="292"/>
      <c r="L21" s="292"/>
      <c r="M21" s="3" t="str">
        <f t="shared" si="0"/>
        <v>16-クリアージュFCエミュー</v>
      </c>
    </row>
    <row r="22" spans="1:13" ht="18.75" customHeight="1">
      <c r="A22" s="9">
        <v>17</v>
      </c>
      <c r="B22" s="11" t="s">
        <v>127</v>
      </c>
      <c r="C22" s="12" t="s">
        <v>133</v>
      </c>
      <c r="D22" s="12"/>
      <c r="E22" s="12" t="s">
        <v>133</v>
      </c>
      <c r="F22" s="12" t="s">
        <v>133</v>
      </c>
      <c r="G22" s="12" t="s">
        <v>133</v>
      </c>
      <c r="H22" s="12" t="s">
        <v>133</v>
      </c>
      <c r="I22" s="12" t="s">
        <v>133</v>
      </c>
      <c r="J22" s="16" t="s">
        <v>144</v>
      </c>
      <c r="K22" s="291"/>
      <c r="L22" s="291"/>
      <c r="M22" s="3" t="str">
        <f t="shared" si="0"/>
        <v>17-東伊興サッカースポーツ少年団</v>
      </c>
    </row>
    <row r="23" spans="1:13" ht="18.75" customHeight="1">
      <c r="A23" s="9">
        <v>18</v>
      </c>
      <c r="B23" s="11" t="s">
        <v>148</v>
      </c>
      <c r="C23" s="12" t="s">
        <v>133</v>
      </c>
      <c r="D23" s="12"/>
      <c r="E23" s="12" t="s">
        <v>133</v>
      </c>
      <c r="F23" s="12" t="s">
        <v>133</v>
      </c>
      <c r="G23" s="12" t="s">
        <v>133</v>
      </c>
      <c r="H23" s="12" t="s">
        <v>133</v>
      </c>
      <c r="I23" s="12" t="s">
        <v>133</v>
      </c>
      <c r="J23" s="16" t="s">
        <v>144</v>
      </c>
      <c r="K23" s="291"/>
      <c r="L23" s="291"/>
      <c r="M23" s="3" t="str">
        <f t="shared" si="0"/>
        <v>18-FC西新井ジュニア</v>
      </c>
    </row>
    <row r="24" spans="1:13" ht="18.75" customHeight="1">
      <c r="A24" s="205">
        <v>19</v>
      </c>
      <c r="B24" s="206" t="s">
        <v>18</v>
      </c>
      <c r="C24" s="210"/>
      <c r="D24" s="210"/>
      <c r="E24" s="210"/>
      <c r="F24" s="210"/>
      <c r="G24" s="211"/>
      <c r="H24" s="211"/>
      <c r="I24" s="210"/>
      <c r="J24" s="208" t="s">
        <v>144</v>
      </c>
      <c r="K24" s="292"/>
      <c r="L24" s="292"/>
      <c r="M24" s="3" t="str">
        <f t="shared" si="0"/>
        <v>19-弥生サッカークラブ</v>
      </c>
    </row>
    <row r="25" spans="1:13" ht="18.75" customHeight="1">
      <c r="A25" s="205">
        <v>20</v>
      </c>
      <c r="B25" s="206" t="s">
        <v>19</v>
      </c>
      <c r="C25" s="210"/>
      <c r="D25" s="210"/>
      <c r="E25" s="210"/>
      <c r="F25" s="210"/>
      <c r="G25" s="210"/>
      <c r="H25" s="210"/>
      <c r="I25" s="210"/>
      <c r="J25" s="208" t="s">
        <v>144</v>
      </c>
      <c r="K25" s="292"/>
      <c r="L25" s="292"/>
      <c r="M25" s="3" t="str">
        <f t="shared" si="0"/>
        <v>20-TSCリベロ</v>
      </c>
    </row>
    <row r="26" spans="1:13" ht="18.75" customHeight="1">
      <c r="A26" s="9">
        <v>21</v>
      </c>
      <c r="B26" s="13" t="s">
        <v>173</v>
      </c>
      <c r="C26" s="12" t="s">
        <v>133</v>
      </c>
      <c r="D26" s="12" t="s">
        <v>182</v>
      </c>
      <c r="E26" s="213"/>
      <c r="F26" s="12" t="s">
        <v>133</v>
      </c>
      <c r="G26" s="12" t="s">
        <v>133</v>
      </c>
      <c r="H26" s="12" t="s">
        <v>133</v>
      </c>
      <c r="I26" s="12" t="s">
        <v>133</v>
      </c>
      <c r="J26" s="16" t="s">
        <v>144</v>
      </c>
      <c r="K26" s="291"/>
      <c r="L26" s="291"/>
      <c r="M26" s="3" t="str">
        <f t="shared" si="0"/>
        <v>21-クリアージュFCクルーゼ</v>
      </c>
    </row>
    <row r="27" spans="1:13" ht="18.75" customHeight="1">
      <c r="A27" s="9">
        <v>22</v>
      </c>
      <c r="B27" s="11" t="s">
        <v>126</v>
      </c>
      <c r="C27" s="12" t="s">
        <v>133</v>
      </c>
      <c r="D27" s="12"/>
      <c r="E27" s="12" t="s">
        <v>133</v>
      </c>
      <c r="F27" s="12" t="s">
        <v>133</v>
      </c>
      <c r="G27" s="12" t="s">
        <v>133</v>
      </c>
      <c r="H27" s="12" t="s">
        <v>133</v>
      </c>
      <c r="I27" s="12" t="s">
        <v>133</v>
      </c>
      <c r="J27" s="16" t="s">
        <v>144</v>
      </c>
      <c r="K27" s="291"/>
      <c r="L27" s="291"/>
      <c r="M27" s="3" t="str">
        <f t="shared" si="0"/>
        <v>22-FC千住イーグルス</v>
      </c>
    </row>
    <row r="28" spans="1:13" ht="18.75" customHeight="1">
      <c r="A28" s="9">
        <v>23</v>
      </c>
      <c r="B28" s="11" t="s">
        <v>149</v>
      </c>
      <c r="C28" s="12" t="s">
        <v>133</v>
      </c>
      <c r="D28" s="12"/>
      <c r="E28" s="12" t="s">
        <v>133</v>
      </c>
      <c r="F28" s="12" t="s">
        <v>133</v>
      </c>
      <c r="G28" s="12" t="s">
        <v>133</v>
      </c>
      <c r="H28" s="12" t="s">
        <v>133</v>
      </c>
      <c r="I28" s="12" t="s">
        <v>133</v>
      </c>
      <c r="J28" s="16" t="s">
        <v>144</v>
      </c>
      <c r="K28" s="291"/>
      <c r="L28" s="291"/>
      <c r="M28" s="3" t="str">
        <f t="shared" si="0"/>
        <v>23-千寿常東小学校フットボールクラブ</v>
      </c>
    </row>
    <row r="29" spans="1:13" ht="18.75" customHeight="1">
      <c r="A29" s="9">
        <v>24</v>
      </c>
      <c r="B29" s="11" t="s">
        <v>20</v>
      </c>
      <c r="C29" s="12" t="s">
        <v>133</v>
      </c>
      <c r="D29" s="12"/>
      <c r="E29" s="12" t="s">
        <v>133</v>
      </c>
      <c r="F29" s="12" t="s">
        <v>133</v>
      </c>
      <c r="G29" s="12" t="s">
        <v>133</v>
      </c>
      <c r="H29" s="12" t="s">
        <v>133</v>
      </c>
      <c r="I29" s="12" t="s">
        <v>133</v>
      </c>
      <c r="J29" s="16" t="s">
        <v>144</v>
      </c>
      <c r="K29" s="291"/>
      <c r="L29" s="291"/>
      <c r="M29" s="3" t="str">
        <f t="shared" si="0"/>
        <v>24-KSC加平サッカースポーツ少年団</v>
      </c>
    </row>
    <row r="30" spans="1:13" ht="18.75" customHeight="1">
      <c r="A30" s="205">
        <v>25</v>
      </c>
      <c r="B30" s="206" t="s">
        <v>150</v>
      </c>
      <c r="C30" s="210"/>
      <c r="D30" s="210"/>
      <c r="E30" s="210"/>
      <c r="F30" s="210"/>
      <c r="G30" s="210"/>
      <c r="H30" s="210"/>
      <c r="I30" s="210"/>
      <c r="J30" s="208" t="s">
        <v>144</v>
      </c>
      <c r="K30" s="292"/>
      <c r="L30" s="292"/>
      <c r="M30" s="3" t="str">
        <f t="shared" si="0"/>
        <v>25-辰沼少年サッカークラブ</v>
      </c>
    </row>
    <row r="31" spans="1:13" ht="18.75" customHeight="1">
      <c r="A31" s="9">
        <v>26</v>
      </c>
      <c r="B31" s="11" t="s">
        <v>151</v>
      </c>
      <c r="C31" s="12" t="s">
        <v>133</v>
      </c>
      <c r="D31" s="12"/>
      <c r="E31" s="213"/>
      <c r="F31" s="213"/>
      <c r="G31" s="12" t="s">
        <v>133</v>
      </c>
      <c r="H31" s="12" t="s">
        <v>133</v>
      </c>
      <c r="I31" s="12" t="s">
        <v>133</v>
      </c>
      <c r="J31" s="16" t="s">
        <v>144</v>
      </c>
      <c r="K31" s="291"/>
      <c r="L31" s="291"/>
      <c r="M31" s="3" t="str">
        <f t="shared" si="0"/>
        <v>26-中北少年サッカークラブ</v>
      </c>
    </row>
    <row r="32" spans="1:13" ht="18.75" customHeight="1">
      <c r="A32" s="9">
        <v>27</v>
      </c>
      <c r="B32" s="186" t="s">
        <v>21</v>
      </c>
      <c r="C32" s="12" t="s">
        <v>133</v>
      </c>
      <c r="D32" s="12"/>
      <c r="E32" s="12" t="s">
        <v>133</v>
      </c>
      <c r="F32" s="12" t="s">
        <v>133</v>
      </c>
      <c r="G32" s="12" t="s">
        <v>133</v>
      </c>
      <c r="H32" s="192" t="s">
        <v>133</v>
      </c>
      <c r="I32" s="192" t="s">
        <v>133</v>
      </c>
      <c r="J32" s="16" t="s">
        <v>144</v>
      </c>
      <c r="K32" s="291"/>
      <c r="L32" s="291"/>
      <c r="M32" s="3" t="str">
        <f t="shared" si="0"/>
        <v>27-MTC美松学園</v>
      </c>
    </row>
    <row r="33" spans="1:13" ht="18.75" customHeight="1">
      <c r="A33" s="9">
        <v>28</v>
      </c>
      <c r="B33" s="11" t="s">
        <v>22</v>
      </c>
      <c r="C33" s="12" t="s">
        <v>133</v>
      </c>
      <c r="D33" s="12"/>
      <c r="E33" s="12" t="s">
        <v>133</v>
      </c>
      <c r="F33" s="12" t="s">
        <v>133</v>
      </c>
      <c r="G33" s="12" t="s">
        <v>133</v>
      </c>
      <c r="H33" s="192" t="s">
        <v>133</v>
      </c>
      <c r="I33" s="192" t="s">
        <v>133</v>
      </c>
      <c r="J33" s="16" t="s">
        <v>144</v>
      </c>
      <c r="K33" s="291"/>
      <c r="L33" s="291"/>
      <c r="M33" s="3" t="str">
        <f t="shared" si="0"/>
        <v xml:space="preserve">28-ウイズFCジャルロ </v>
      </c>
    </row>
    <row r="34" spans="1:13" ht="18.75" customHeight="1">
      <c r="A34" s="9">
        <v>29</v>
      </c>
      <c r="B34" s="187" t="s">
        <v>152</v>
      </c>
      <c r="C34" s="12" t="s">
        <v>133</v>
      </c>
      <c r="D34" s="12"/>
      <c r="E34" s="12" t="s">
        <v>133</v>
      </c>
      <c r="F34" s="12" t="s">
        <v>133</v>
      </c>
      <c r="G34" s="12" t="s">
        <v>133</v>
      </c>
      <c r="H34" s="192" t="s">
        <v>133</v>
      </c>
      <c r="I34" s="213"/>
      <c r="J34" s="16" t="s">
        <v>144</v>
      </c>
      <c r="K34" s="294" t="s">
        <v>176</v>
      </c>
      <c r="L34" s="294"/>
      <c r="M34" s="3" t="str">
        <f t="shared" si="0"/>
        <v>29-AC・リベロ</v>
      </c>
    </row>
    <row r="35" spans="1:13" ht="18.75" customHeight="1">
      <c r="A35" s="9">
        <v>30</v>
      </c>
      <c r="B35" s="11" t="s">
        <v>153</v>
      </c>
      <c r="C35" s="12" t="s">
        <v>133</v>
      </c>
      <c r="D35" s="12"/>
      <c r="E35" s="213"/>
      <c r="F35" s="213"/>
      <c r="G35" s="12" t="s">
        <v>133</v>
      </c>
      <c r="H35" s="12" t="s">
        <v>133</v>
      </c>
      <c r="I35" s="12" t="s">
        <v>133</v>
      </c>
      <c r="J35" s="16" t="s">
        <v>144</v>
      </c>
      <c r="K35" s="291"/>
      <c r="L35" s="291"/>
      <c r="M35" s="3" t="str">
        <f t="shared" si="0"/>
        <v>30-舎人スポーツ少年団サッカークラブ</v>
      </c>
    </row>
    <row r="36" spans="1:13" ht="18.75" customHeight="1">
      <c r="A36" s="10">
        <v>31</v>
      </c>
      <c r="B36" s="186" t="s">
        <v>23</v>
      </c>
      <c r="C36" s="12" t="s">
        <v>133</v>
      </c>
      <c r="D36" s="12"/>
      <c r="E36" s="213"/>
      <c r="F36" s="213"/>
      <c r="G36" s="12" t="s">
        <v>133</v>
      </c>
      <c r="H36" s="12" t="s">
        <v>133</v>
      </c>
      <c r="I36" s="193" t="s">
        <v>133</v>
      </c>
      <c r="J36" s="16" t="s">
        <v>134</v>
      </c>
      <c r="K36" s="291"/>
      <c r="L36" s="291"/>
      <c r="M36" s="3" t="str">
        <f t="shared" si="0"/>
        <v>31-サンチャイルドFC</v>
      </c>
    </row>
    <row r="37" spans="1:13" ht="18.75" customHeight="1">
      <c r="A37" s="9">
        <v>32</v>
      </c>
      <c r="B37" s="11" t="s">
        <v>154</v>
      </c>
      <c r="C37" s="12" t="s">
        <v>133</v>
      </c>
      <c r="D37" s="12"/>
      <c r="E37" s="12" t="s">
        <v>133</v>
      </c>
      <c r="F37" s="12" t="s">
        <v>133</v>
      </c>
      <c r="G37" s="12" t="s">
        <v>133</v>
      </c>
      <c r="H37" s="12" t="s">
        <v>133</v>
      </c>
      <c r="I37" s="12" t="s">
        <v>133</v>
      </c>
      <c r="J37" s="16" t="s">
        <v>135</v>
      </c>
      <c r="K37" s="291"/>
      <c r="L37" s="291"/>
      <c r="M37" s="3" t="str">
        <f t="shared" si="0"/>
        <v>32-GETサッカースクール荒川U-12</v>
      </c>
    </row>
    <row r="38" spans="1:13" ht="18.75" customHeight="1">
      <c r="A38" s="9">
        <v>33</v>
      </c>
      <c r="B38" s="11" t="s">
        <v>24</v>
      </c>
      <c r="C38" s="12" t="s">
        <v>133</v>
      </c>
      <c r="D38" s="12" t="s">
        <v>182</v>
      </c>
      <c r="E38" s="213"/>
      <c r="F38" s="12" t="s">
        <v>133</v>
      </c>
      <c r="G38" s="12" t="s">
        <v>133</v>
      </c>
      <c r="H38" s="12" t="s">
        <v>133</v>
      </c>
      <c r="I38" s="12" t="s">
        <v>133</v>
      </c>
      <c r="J38" s="16" t="s">
        <v>144</v>
      </c>
      <c r="K38" s="291"/>
      <c r="L38" s="291"/>
      <c r="M38" s="3" t="str">
        <f t="shared" ref="M38:M71" si="1">+A38&amp;"-"&amp;B38</f>
        <v>33-古千谷ＦＣ</v>
      </c>
    </row>
    <row r="39" spans="1:13" ht="18.75" customHeight="1">
      <c r="A39" s="9">
        <v>34</v>
      </c>
      <c r="B39" s="11" t="s">
        <v>25</v>
      </c>
      <c r="C39" s="12" t="s">
        <v>133</v>
      </c>
      <c r="D39" s="12"/>
      <c r="E39" s="12" t="s">
        <v>133</v>
      </c>
      <c r="F39" s="12" t="s">
        <v>133</v>
      </c>
      <c r="G39" s="12" t="s">
        <v>133</v>
      </c>
      <c r="H39" s="12" t="s">
        <v>133</v>
      </c>
      <c r="I39" s="12" t="s">
        <v>133</v>
      </c>
      <c r="J39" s="16" t="s">
        <v>134</v>
      </c>
      <c r="K39" s="291"/>
      <c r="L39" s="291"/>
      <c r="M39" s="3" t="str">
        <f t="shared" si="1"/>
        <v>34-レスチジュニア</v>
      </c>
    </row>
    <row r="40" spans="1:13" ht="18.75" customHeight="1">
      <c r="A40" s="9">
        <v>35</v>
      </c>
      <c r="B40" s="11" t="s">
        <v>26</v>
      </c>
      <c r="C40" s="12" t="s">
        <v>133</v>
      </c>
      <c r="D40" s="12"/>
      <c r="E40" s="12" t="s">
        <v>133</v>
      </c>
      <c r="F40" s="12" t="s">
        <v>133</v>
      </c>
      <c r="G40" s="12" t="s">
        <v>133</v>
      </c>
      <c r="H40" s="12" t="s">
        <v>133</v>
      </c>
      <c r="I40" s="12" t="s">
        <v>133</v>
      </c>
      <c r="J40" s="16" t="s">
        <v>135</v>
      </c>
      <c r="K40" s="291"/>
      <c r="L40" s="291"/>
      <c r="M40" s="3" t="str">
        <f t="shared" si="1"/>
        <v>35-LARGO.FC</v>
      </c>
    </row>
    <row r="41" spans="1:13" ht="18.75" customHeight="1">
      <c r="A41" s="214">
        <v>36</v>
      </c>
      <c r="B41" s="215" t="s">
        <v>27</v>
      </c>
      <c r="C41" s="211"/>
      <c r="D41" s="211"/>
      <c r="E41" s="211"/>
      <c r="F41" s="211"/>
      <c r="G41" s="211"/>
      <c r="H41" s="211"/>
      <c r="I41" s="211"/>
      <c r="J41" s="208" t="s">
        <v>144</v>
      </c>
      <c r="K41" s="292"/>
      <c r="L41" s="292"/>
      <c r="M41" s="3" t="str">
        <f t="shared" si="1"/>
        <v>36-BRAVERY FC</v>
      </c>
    </row>
    <row r="42" spans="1:13" ht="18.75" customHeight="1">
      <c r="A42" s="9">
        <v>37</v>
      </c>
      <c r="B42" s="11" t="s">
        <v>28</v>
      </c>
      <c r="C42" s="12" t="s">
        <v>133</v>
      </c>
      <c r="D42" s="12"/>
      <c r="E42" s="12" t="s">
        <v>133</v>
      </c>
      <c r="F42" s="12" t="s">
        <v>133</v>
      </c>
      <c r="G42" s="12" t="s">
        <v>133</v>
      </c>
      <c r="H42" s="12" t="s">
        <v>133</v>
      </c>
      <c r="I42" s="12" t="s">
        <v>133</v>
      </c>
      <c r="J42" s="16" t="s">
        <v>135</v>
      </c>
      <c r="K42" s="291"/>
      <c r="L42" s="291"/>
      <c r="M42" s="3" t="str">
        <f t="shared" si="1"/>
        <v>37-FC日暮里</v>
      </c>
    </row>
    <row r="43" spans="1:13" ht="18.75" customHeight="1">
      <c r="A43" s="205">
        <v>38</v>
      </c>
      <c r="B43" s="209" t="s">
        <v>155</v>
      </c>
      <c r="C43" s="210"/>
      <c r="D43" s="210"/>
      <c r="E43" s="210"/>
      <c r="F43" s="210"/>
      <c r="G43" s="210"/>
      <c r="H43" s="210"/>
      <c r="I43" s="210"/>
      <c r="J43" s="208" t="s">
        <v>144</v>
      </c>
      <c r="K43" s="292"/>
      <c r="L43" s="292"/>
      <c r="M43" s="3" t="str">
        <f t="shared" si="1"/>
        <v>38-ジーベックFC</v>
      </c>
    </row>
    <row r="44" spans="1:13" ht="18.75" customHeight="1">
      <c r="A44" s="10" t="s">
        <v>190</v>
      </c>
      <c r="B44" s="13" t="s">
        <v>193</v>
      </c>
      <c r="C44" s="12" t="s">
        <v>133</v>
      </c>
      <c r="D44" s="12"/>
      <c r="E44" s="12" t="s">
        <v>133</v>
      </c>
      <c r="F44" s="12" t="s">
        <v>133</v>
      </c>
      <c r="G44" s="12" t="s">
        <v>133</v>
      </c>
      <c r="H44" s="12" t="s">
        <v>133</v>
      </c>
      <c r="I44" s="12" t="s">
        <v>133</v>
      </c>
      <c r="J44" s="16" t="s">
        <v>135</v>
      </c>
      <c r="K44" s="291"/>
      <c r="L44" s="291"/>
      <c r="M44" s="3" t="str">
        <f t="shared" si="1"/>
        <v>39A-南千住サッカー広場 A</v>
      </c>
    </row>
    <row r="45" spans="1:13" ht="18.75" customHeight="1">
      <c r="A45" s="10" t="s">
        <v>184</v>
      </c>
      <c r="B45" s="13" t="s">
        <v>194</v>
      </c>
      <c r="C45" s="12"/>
      <c r="D45" s="12"/>
      <c r="E45" s="213"/>
      <c r="F45" s="213"/>
      <c r="G45" s="213"/>
      <c r="H45" s="12" t="s">
        <v>133</v>
      </c>
      <c r="I45" s="213"/>
      <c r="J45" s="16" t="s">
        <v>135</v>
      </c>
      <c r="K45" s="291"/>
      <c r="L45" s="291"/>
      <c r="M45" s="3" t="str">
        <f t="shared" si="1"/>
        <v>39B-南千住サッカー広場 B</v>
      </c>
    </row>
    <row r="46" spans="1:13" ht="18.75" customHeight="1">
      <c r="A46" s="9">
        <v>40</v>
      </c>
      <c r="B46" s="11" t="s">
        <v>214</v>
      </c>
      <c r="C46" s="12" t="s">
        <v>133</v>
      </c>
      <c r="D46" s="12" t="s">
        <v>185</v>
      </c>
      <c r="E46" s="213"/>
      <c r="F46" s="213"/>
      <c r="G46" s="12" t="s">
        <v>133</v>
      </c>
      <c r="H46" s="12" t="s">
        <v>133</v>
      </c>
      <c r="I46" s="12" t="s">
        <v>133</v>
      </c>
      <c r="J46" s="16" t="s">
        <v>144</v>
      </c>
      <c r="K46" s="294" t="s">
        <v>213</v>
      </c>
      <c r="L46" s="294"/>
      <c r="M46" s="3" t="str">
        <f t="shared" si="1"/>
        <v>40-FRIENDRY‐SC　西新井</v>
      </c>
    </row>
    <row r="47" spans="1:13" ht="18.75" customHeight="1">
      <c r="A47" s="205">
        <v>41</v>
      </c>
      <c r="B47" s="206" t="s">
        <v>29</v>
      </c>
      <c r="C47" s="210"/>
      <c r="D47" s="210"/>
      <c r="E47" s="210"/>
      <c r="F47" s="210"/>
      <c r="G47" s="210"/>
      <c r="H47" s="210"/>
      <c r="I47" s="210"/>
      <c r="J47" s="208" t="s">
        <v>144</v>
      </c>
      <c r="K47" s="292"/>
      <c r="L47" s="292"/>
      <c r="M47" s="3" t="str">
        <f t="shared" si="1"/>
        <v>41-カリオカFC足立ジュニア</v>
      </c>
    </row>
    <row r="48" spans="1:13" ht="18.75" customHeight="1">
      <c r="A48" s="205">
        <v>42</v>
      </c>
      <c r="B48" s="206" t="s">
        <v>30</v>
      </c>
      <c r="C48" s="210"/>
      <c r="D48" s="210"/>
      <c r="E48" s="210"/>
      <c r="F48" s="210"/>
      <c r="G48" s="210"/>
      <c r="H48" s="210"/>
      <c r="I48" s="210"/>
      <c r="J48" s="208" t="s">
        <v>144</v>
      </c>
      <c r="K48" s="292"/>
      <c r="L48" s="292"/>
      <c r="M48" s="3" t="str">
        <f t="shared" si="1"/>
        <v>42-Pioneiro</v>
      </c>
    </row>
    <row r="49" spans="1:13" ht="18.75" customHeight="1">
      <c r="A49" s="9">
        <v>43</v>
      </c>
      <c r="B49" s="11" t="s">
        <v>31</v>
      </c>
      <c r="C49" s="12" t="s">
        <v>133</v>
      </c>
      <c r="D49" s="12"/>
      <c r="E49" s="12" t="s">
        <v>133</v>
      </c>
      <c r="F49" s="12" t="s">
        <v>133</v>
      </c>
      <c r="G49" s="12" t="s">
        <v>133</v>
      </c>
      <c r="H49" s="12" t="s">
        <v>133</v>
      </c>
      <c r="I49" s="12" t="s">
        <v>133</v>
      </c>
      <c r="J49" s="16" t="s">
        <v>144</v>
      </c>
      <c r="K49" s="291"/>
      <c r="L49" s="291"/>
      <c r="M49" s="3" t="str">
        <f t="shared" si="1"/>
        <v>43-GROW FC</v>
      </c>
    </row>
    <row r="50" spans="1:13" ht="18.75" customHeight="1">
      <c r="A50" s="9" t="s">
        <v>156</v>
      </c>
      <c r="B50" s="11" t="s">
        <v>191</v>
      </c>
      <c r="C50" s="12" t="s">
        <v>133</v>
      </c>
      <c r="D50" s="12" t="s">
        <v>186</v>
      </c>
      <c r="E50" s="213"/>
      <c r="F50" s="213"/>
      <c r="G50" s="12" t="s">
        <v>133</v>
      </c>
      <c r="H50" s="12" t="s">
        <v>133</v>
      </c>
      <c r="I50" s="12" t="s">
        <v>133</v>
      </c>
      <c r="J50" s="16" t="s">
        <v>144</v>
      </c>
      <c r="K50" s="291"/>
      <c r="L50" s="291"/>
      <c r="M50" s="3" t="str">
        <f t="shared" si="1"/>
        <v>44A-FC OPUSONE A</v>
      </c>
    </row>
    <row r="51" spans="1:13" ht="18.75" customHeight="1">
      <c r="A51" s="9" t="s">
        <v>189</v>
      </c>
      <c r="B51" s="11" t="s">
        <v>192</v>
      </c>
      <c r="C51" s="12"/>
      <c r="D51" s="12"/>
      <c r="E51" s="12" t="s">
        <v>133</v>
      </c>
      <c r="F51" s="12" t="s">
        <v>133</v>
      </c>
      <c r="G51" s="213"/>
      <c r="H51" s="12" t="s">
        <v>133</v>
      </c>
      <c r="I51" s="213"/>
      <c r="J51" s="16" t="s">
        <v>144</v>
      </c>
      <c r="K51" s="291" t="s">
        <v>212</v>
      </c>
      <c r="L51" s="291"/>
      <c r="M51" s="3" t="str">
        <f t="shared" si="1"/>
        <v>44B-FC OPUSONE B</v>
      </c>
    </row>
    <row r="52" spans="1:13" ht="18.75" customHeight="1">
      <c r="A52" s="9">
        <v>45</v>
      </c>
      <c r="B52" s="11" t="s">
        <v>187</v>
      </c>
      <c r="C52" s="12" t="s">
        <v>133</v>
      </c>
      <c r="D52" s="12"/>
      <c r="E52" s="12" t="s">
        <v>133</v>
      </c>
      <c r="F52" s="12" t="s">
        <v>133</v>
      </c>
      <c r="G52" s="12" t="s">
        <v>133</v>
      </c>
      <c r="H52" s="12" t="s">
        <v>133</v>
      </c>
      <c r="I52" s="12" t="s">
        <v>133</v>
      </c>
      <c r="J52" s="16" t="s">
        <v>135</v>
      </c>
      <c r="K52" s="294" t="s">
        <v>188</v>
      </c>
      <c r="L52" s="294"/>
      <c r="M52" s="3" t="str">
        <f t="shared" si="1"/>
        <v>45-FC ADERANTE</v>
      </c>
    </row>
    <row r="53" spans="1:13" ht="18.75" customHeight="1">
      <c r="A53" s="9">
        <v>46</v>
      </c>
      <c r="B53" s="11" t="s">
        <v>195</v>
      </c>
      <c r="C53" s="12" t="s">
        <v>133</v>
      </c>
      <c r="D53" s="12"/>
      <c r="E53" s="12" t="s">
        <v>133</v>
      </c>
      <c r="F53" s="12" t="s">
        <v>133</v>
      </c>
      <c r="G53" s="12" t="s">
        <v>133</v>
      </c>
      <c r="H53" s="12" t="s">
        <v>133</v>
      </c>
      <c r="I53" s="12" t="s">
        <v>133</v>
      </c>
      <c r="J53" s="16" t="s">
        <v>144</v>
      </c>
      <c r="K53" s="291"/>
      <c r="L53" s="291"/>
      <c r="M53" s="3" t="str">
        <f t="shared" si="1"/>
        <v>46-リバティ東京SC</v>
      </c>
    </row>
    <row r="54" spans="1:13" ht="18.75" customHeight="1">
      <c r="A54" s="205">
        <v>47</v>
      </c>
      <c r="B54" s="206" t="s">
        <v>32</v>
      </c>
      <c r="C54" s="210"/>
      <c r="D54" s="210"/>
      <c r="E54" s="210"/>
      <c r="F54" s="210"/>
      <c r="G54" s="210"/>
      <c r="H54" s="210"/>
      <c r="I54" s="210"/>
      <c r="J54" s="208" t="s">
        <v>135</v>
      </c>
      <c r="K54" s="292"/>
      <c r="L54" s="292"/>
      <c r="M54" s="3" t="str">
        <f t="shared" si="1"/>
        <v>47-尾久西FC</v>
      </c>
    </row>
    <row r="55" spans="1:13" ht="18.75" customHeight="1">
      <c r="A55" s="205">
        <v>48</v>
      </c>
      <c r="B55" s="206" t="s">
        <v>33</v>
      </c>
      <c r="C55" s="210"/>
      <c r="D55" s="210"/>
      <c r="E55" s="210"/>
      <c r="F55" s="210"/>
      <c r="G55" s="210"/>
      <c r="H55" s="210"/>
      <c r="I55" s="210"/>
      <c r="J55" s="208" t="s">
        <v>157</v>
      </c>
      <c r="K55" s="292"/>
      <c r="L55" s="292"/>
      <c r="M55" s="3" t="str">
        <f t="shared" si="1"/>
        <v>48-ESPERANZA FC</v>
      </c>
    </row>
    <row r="56" spans="1:13" ht="18.75" customHeight="1">
      <c r="A56" s="9">
        <v>49</v>
      </c>
      <c r="B56" s="11" t="s">
        <v>158</v>
      </c>
      <c r="C56" s="12" t="s">
        <v>133</v>
      </c>
      <c r="D56" s="12"/>
      <c r="E56" s="12" t="s">
        <v>133</v>
      </c>
      <c r="F56" s="12" t="s">
        <v>133</v>
      </c>
      <c r="G56" s="12" t="s">
        <v>133</v>
      </c>
      <c r="H56" s="12" t="s">
        <v>133</v>
      </c>
      <c r="I56" s="12" t="s">
        <v>133</v>
      </c>
      <c r="J56" s="16" t="s">
        <v>144</v>
      </c>
      <c r="K56" s="291"/>
      <c r="L56" s="291"/>
      <c r="M56" s="3" t="str">
        <f t="shared" si="1"/>
        <v>49-梅一FC’78</v>
      </c>
    </row>
    <row r="57" spans="1:13" ht="18.75" customHeight="1">
      <c r="A57" s="9">
        <v>50</v>
      </c>
      <c r="B57" s="11" t="s">
        <v>34</v>
      </c>
      <c r="C57" s="12" t="s">
        <v>133</v>
      </c>
      <c r="D57" s="12"/>
      <c r="E57" s="12" t="s">
        <v>133</v>
      </c>
      <c r="F57" s="12" t="s">
        <v>133</v>
      </c>
      <c r="G57" s="12" t="s">
        <v>133</v>
      </c>
      <c r="H57" s="12" t="s">
        <v>133</v>
      </c>
      <c r="I57" s="12" t="s">
        <v>133</v>
      </c>
      <c r="J57" s="16" t="s">
        <v>157</v>
      </c>
      <c r="K57" s="291"/>
      <c r="L57" s="291"/>
      <c r="M57" s="3" t="str">
        <f t="shared" si="1"/>
        <v>50-FC向島ユナイテッド</v>
      </c>
    </row>
    <row r="58" spans="1:13" ht="18.75" customHeight="1">
      <c r="A58" s="9">
        <v>51</v>
      </c>
      <c r="B58" s="11" t="s">
        <v>35</v>
      </c>
      <c r="C58" s="12" t="s">
        <v>133</v>
      </c>
      <c r="D58" s="12"/>
      <c r="E58" s="12" t="s">
        <v>133</v>
      </c>
      <c r="F58" s="12" t="s">
        <v>133</v>
      </c>
      <c r="G58" s="12" t="s">
        <v>133</v>
      </c>
      <c r="H58" s="12" t="s">
        <v>133</v>
      </c>
      <c r="I58" s="12" t="s">
        <v>133</v>
      </c>
      <c r="J58" s="16" t="s">
        <v>157</v>
      </c>
      <c r="K58" s="291"/>
      <c r="L58" s="291"/>
      <c r="M58" s="3" t="str">
        <f t="shared" si="1"/>
        <v>51-みどりSC</v>
      </c>
    </row>
    <row r="59" spans="1:13" ht="18.75" customHeight="1">
      <c r="A59" s="201">
        <v>52</v>
      </c>
      <c r="B59" s="202" t="s">
        <v>159</v>
      </c>
      <c r="C59" s="203" t="s">
        <v>132</v>
      </c>
      <c r="D59" s="203"/>
      <c r="E59" s="203"/>
      <c r="F59" s="203"/>
      <c r="G59" s="203"/>
      <c r="H59" s="203"/>
      <c r="I59" s="203"/>
      <c r="J59" s="204" t="s">
        <v>144</v>
      </c>
      <c r="K59" s="293"/>
      <c r="L59" s="293"/>
      <c r="M59" s="3" t="str">
        <f t="shared" si="1"/>
        <v>52-アクセルJr’09</v>
      </c>
    </row>
    <row r="60" spans="1:13" ht="18.75" customHeight="1">
      <c r="A60" s="205">
        <v>53</v>
      </c>
      <c r="B60" s="206" t="s">
        <v>36</v>
      </c>
      <c r="C60" s="210"/>
      <c r="D60" s="210"/>
      <c r="E60" s="210"/>
      <c r="F60" s="210"/>
      <c r="G60" s="210"/>
      <c r="H60" s="210"/>
      <c r="I60" s="210"/>
      <c r="J60" s="208" t="s">
        <v>144</v>
      </c>
      <c r="K60" s="292"/>
      <c r="L60" s="292"/>
      <c r="M60" s="3" t="str">
        <f t="shared" si="1"/>
        <v>53-渕一ＦＣ</v>
      </c>
    </row>
    <row r="61" spans="1:13" ht="18.75" customHeight="1">
      <c r="A61" s="205">
        <v>54</v>
      </c>
      <c r="B61" s="206" t="s">
        <v>37</v>
      </c>
      <c r="C61" s="210"/>
      <c r="D61" s="210"/>
      <c r="E61" s="210"/>
      <c r="F61" s="210"/>
      <c r="G61" s="210"/>
      <c r="H61" s="210"/>
      <c r="I61" s="210"/>
      <c r="J61" s="208" t="s">
        <v>144</v>
      </c>
      <c r="K61" s="292"/>
      <c r="L61" s="292"/>
      <c r="M61" s="3" t="str">
        <f t="shared" si="1"/>
        <v>54-FC AQUAS</v>
      </c>
    </row>
    <row r="62" spans="1:13" ht="18.75" customHeight="1">
      <c r="A62" s="9">
        <v>55</v>
      </c>
      <c r="B62" s="11" t="s">
        <v>38</v>
      </c>
      <c r="C62" s="12" t="s">
        <v>133</v>
      </c>
      <c r="D62" s="12"/>
      <c r="E62" s="213"/>
      <c r="F62" s="213"/>
      <c r="G62" s="12" t="s">
        <v>133</v>
      </c>
      <c r="H62" s="12" t="s">
        <v>133</v>
      </c>
      <c r="I62" s="12" t="s">
        <v>133</v>
      </c>
      <c r="J62" s="16" t="s">
        <v>157</v>
      </c>
      <c r="K62" s="291"/>
      <c r="L62" s="291"/>
      <c r="M62" s="3" t="str">
        <f t="shared" si="1"/>
        <v>55-小梅SC</v>
      </c>
    </row>
    <row r="63" spans="1:13" ht="18.75" customHeight="1">
      <c r="A63" s="9">
        <v>56</v>
      </c>
      <c r="B63" s="186" t="s">
        <v>39</v>
      </c>
      <c r="C63" s="192" t="s">
        <v>133</v>
      </c>
      <c r="D63" s="192"/>
      <c r="E63" s="192" t="s">
        <v>133</v>
      </c>
      <c r="F63" s="192" t="s">
        <v>133</v>
      </c>
      <c r="G63" s="192" t="s">
        <v>133</v>
      </c>
      <c r="H63" s="192" t="s">
        <v>133</v>
      </c>
      <c r="I63" s="192" t="s">
        <v>133</v>
      </c>
      <c r="J63" s="16" t="s">
        <v>135</v>
      </c>
      <c r="K63" s="291"/>
      <c r="L63" s="291"/>
      <c r="M63" s="3" t="str">
        <f t="shared" si="1"/>
        <v>56-尾久サッカー教室</v>
      </c>
    </row>
    <row r="64" spans="1:13" ht="18.75" customHeight="1">
      <c r="A64" s="9">
        <v>57</v>
      </c>
      <c r="B64" s="11" t="s">
        <v>40</v>
      </c>
      <c r="C64" s="12" t="s">
        <v>133</v>
      </c>
      <c r="D64" s="12"/>
      <c r="E64" s="12" t="s">
        <v>133</v>
      </c>
      <c r="F64" s="12" t="s">
        <v>133</v>
      </c>
      <c r="G64" s="12" t="s">
        <v>133</v>
      </c>
      <c r="H64" s="12" t="s">
        <v>133</v>
      </c>
      <c r="I64" s="12" t="s">
        <v>133</v>
      </c>
      <c r="J64" s="16" t="s">
        <v>135</v>
      </c>
      <c r="K64" s="291"/>
      <c r="L64" s="291"/>
      <c r="M64" s="3" t="str">
        <f t="shared" si="1"/>
        <v>57-荒川サッカークラブ</v>
      </c>
    </row>
    <row r="65" spans="1:13" ht="18.75" customHeight="1">
      <c r="A65" s="205">
        <v>58</v>
      </c>
      <c r="B65" s="206" t="s">
        <v>41</v>
      </c>
      <c r="C65" s="210"/>
      <c r="D65" s="210"/>
      <c r="E65" s="210"/>
      <c r="F65" s="210"/>
      <c r="G65" s="210"/>
      <c r="H65" s="210"/>
      <c r="I65" s="210"/>
      <c r="J65" s="208" t="s">
        <v>135</v>
      </c>
      <c r="K65" s="292"/>
      <c r="L65" s="292"/>
      <c r="M65" s="3" t="str">
        <f t="shared" si="1"/>
        <v>58-赤土SC チナブレーゼ</v>
      </c>
    </row>
    <row r="66" spans="1:13" ht="18.75" customHeight="1">
      <c r="A66" s="9">
        <v>59</v>
      </c>
      <c r="B66" s="11" t="s">
        <v>42</v>
      </c>
      <c r="C66" s="12" t="s">
        <v>133</v>
      </c>
      <c r="D66" s="12"/>
      <c r="E66" s="213"/>
      <c r="F66" s="213"/>
      <c r="G66" s="12" t="s">
        <v>133</v>
      </c>
      <c r="H66" s="12" t="s">
        <v>133</v>
      </c>
      <c r="I66" s="12" t="s">
        <v>133</v>
      </c>
      <c r="J66" s="16" t="s">
        <v>144</v>
      </c>
      <c r="K66" s="291"/>
      <c r="L66" s="291"/>
      <c r="M66" s="3" t="str">
        <f t="shared" si="1"/>
        <v>59-FC平野</v>
      </c>
    </row>
    <row r="67" spans="1:13" ht="18.75" customHeight="1">
      <c r="A67" s="9">
        <v>60</v>
      </c>
      <c r="B67" s="11" t="s">
        <v>43</v>
      </c>
      <c r="C67" s="12" t="s">
        <v>133</v>
      </c>
      <c r="D67" s="12"/>
      <c r="E67" s="12" t="s">
        <v>133</v>
      </c>
      <c r="F67" s="12" t="s">
        <v>133</v>
      </c>
      <c r="G67" s="12" t="s">
        <v>133</v>
      </c>
      <c r="H67" s="213"/>
      <c r="I67" s="213"/>
      <c r="J67" s="16" t="s">
        <v>144</v>
      </c>
      <c r="K67" s="291"/>
      <c r="L67" s="291"/>
      <c r="M67" s="3" t="str">
        <f t="shared" si="1"/>
        <v>60-梅田キッカーズ</v>
      </c>
    </row>
    <row r="68" spans="1:13" ht="18.75" customHeight="1">
      <c r="A68" s="205">
        <v>61</v>
      </c>
      <c r="B68" s="206" t="s">
        <v>44</v>
      </c>
      <c r="C68" s="210"/>
      <c r="D68" s="210"/>
      <c r="E68" s="210"/>
      <c r="F68" s="210"/>
      <c r="G68" s="210"/>
      <c r="H68" s="210"/>
      <c r="I68" s="210"/>
      <c r="J68" s="208" t="s">
        <v>135</v>
      </c>
      <c r="K68" s="292"/>
      <c r="L68" s="292"/>
      <c r="M68" s="3" t="str">
        <f t="shared" si="1"/>
        <v>61-東京朝鮮第一</v>
      </c>
    </row>
    <row r="69" spans="1:13" ht="18.75" customHeight="1">
      <c r="A69" s="9">
        <v>62</v>
      </c>
      <c r="B69" s="11" t="s">
        <v>45</v>
      </c>
      <c r="C69" s="12" t="s">
        <v>133</v>
      </c>
      <c r="D69" s="12"/>
      <c r="E69" s="12" t="s">
        <v>133</v>
      </c>
      <c r="F69" s="12" t="s">
        <v>133</v>
      </c>
      <c r="G69" s="12" t="s">
        <v>133</v>
      </c>
      <c r="H69" s="213"/>
      <c r="I69" s="213"/>
      <c r="J69" s="16" t="s">
        <v>157</v>
      </c>
      <c r="K69" s="291"/>
      <c r="L69" s="291"/>
      <c r="M69" s="3" t="str">
        <f t="shared" si="1"/>
        <v>62-たちばな少年サッカークラブ</v>
      </c>
    </row>
    <row r="70" spans="1:13" ht="18.75" customHeight="1">
      <c r="A70" s="9">
        <v>63</v>
      </c>
      <c r="B70" s="11" t="s">
        <v>46</v>
      </c>
      <c r="C70" s="12" t="s">
        <v>133</v>
      </c>
      <c r="D70" s="12"/>
      <c r="E70" s="213"/>
      <c r="F70" s="213"/>
      <c r="G70" s="12" t="s">
        <v>133</v>
      </c>
      <c r="H70" s="12" t="s">
        <v>133</v>
      </c>
      <c r="I70" s="12" t="s">
        <v>133</v>
      </c>
      <c r="J70" s="16" t="s">
        <v>157</v>
      </c>
      <c r="K70" s="291"/>
      <c r="L70" s="291"/>
      <c r="M70" s="3" t="str">
        <f t="shared" si="1"/>
        <v>63-押上フットボールクラブ</v>
      </c>
    </row>
    <row r="71" spans="1:13" ht="18.75" customHeight="1">
      <c r="A71" s="9">
        <v>64</v>
      </c>
      <c r="B71" s="11" t="s">
        <v>47</v>
      </c>
      <c r="C71" s="12" t="s">
        <v>133</v>
      </c>
      <c r="D71" s="12"/>
      <c r="E71" s="12" t="s">
        <v>133</v>
      </c>
      <c r="F71" s="12" t="s">
        <v>133</v>
      </c>
      <c r="G71" s="12" t="s">
        <v>133</v>
      </c>
      <c r="H71" s="12" t="s">
        <v>133</v>
      </c>
      <c r="I71" s="12" t="s">
        <v>133</v>
      </c>
      <c r="J71" s="16" t="s">
        <v>157</v>
      </c>
      <c r="K71" s="291"/>
      <c r="L71" s="291"/>
      <c r="M71" s="3" t="str">
        <f t="shared" si="1"/>
        <v>64-フウガドールすみだエッグス</v>
      </c>
    </row>
    <row r="72" spans="1:13" ht="18.75" customHeight="1">
      <c r="A72" s="9">
        <v>65</v>
      </c>
      <c r="B72" s="11" t="s">
        <v>160</v>
      </c>
      <c r="C72" s="12" t="s">
        <v>133</v>
      </c>
      <c r="D72" s="12"/>
      <c r="E72" s="12" t="s">
        <v>133</v>
      </c>
      <c r="F72" s="12" t="s">
        <v>133</v>
      </c>
      <c r="G72" s="12" t="s">
        <v>133</v>
      </c>
      <c r="H72" s="12" t="s">
        <v>133</v>
      </c>
      <c r="I72" s="12" t="s">
        <v>133</v>
      </c>
      <c r="J72" s="16" t="s">
        <v>134</v>
      </c>
      <c r="K72" s="291"/>
      <c r="L72" s="291"/>
      <c r="M72" s="3" t="str">
        <f t="shared" ref="M72:M81" si="2">+A72&amp;"-"&amp;B72</f>
        <v>65-FC.GLAUNA</v>
      </c>
    </row>
    <row r="73" spans="1:13" ht="18.75" customHeight="1">
      <c r="A73" s="9">
        <v>66</v>
      </c>
      <c r="B73" s="186" t="s">
        <v>48</v>
      </c>
      <c r="C73" s="12" t="s">
        <v>133</v>
      </c>
      <c r="D73" s="12"/>
      <c r="E73" s="12" t="s">
        <v>133</v>
      </c>
      <c r="F73" s="12" t="s">
        <v>133</v>
      </c>
      <c r="G73" s="192" t="s">
        <v>133</v>
      </c>
      <c r="H73" s="12" t="s">
        <v>133</v>
      </c>
      <c r="I73" s="12" t="s">
        <v>133</v>
      </c>
      <c r="J73" s="16" t="s">
        <v>157</v>
      </c>
      <c r="K73" s="291"/>
      <c r="L73" s="291"/>
      <c r="M73" s="3" t="str">
        <f t="shared" si="2"/>
        <v>66-東本フットボールクラブ</v>
      </c>
    </row>
    <row r="74" spans="1:13" ht="18.75" customHeight="1">
      <c r="A74" s="9">
        <v>67</v>
      </c>
      <c r="B74" s="186" t="s">
        <v>130</v>
      </c>
      <c r="C74" s="12" t="s">
        <v>133</v>
      </c>
      <c r="D74" s="12"/>
      <c r="E74" s="213"/>
      <c r="F74" s="213"/>
      <c r="G74" s="192" t="s">
        <v>133</v>
      </c>
      <c r="H74" s="12" t="s">
        <v>133</v>
      </c>
      <c r="I74" s="12" t="s">
        <v>133</v>
      </c>
      <c r="J74" s="16" t="s">
        <v>144</v>
      </c>
      <c r="K74" s="291"/>
      <c r="L74" s="291"/>
      <c r="M74" s="3" t="str">
        <f t="shared" si="2"/>
        <v>67-YFCジャイール</v>
      </c>
    </row>
    <row r="75" spans="1:13" ht="19.5" customHeight="1">
      <c r="A75" s="241">
        <v>68</v>
      </c>
      <c r="B75" s="11" t="s">
        <v>161</v>
      </c>
      <c r="C75" s="12" t="s">
        <v>133</v>
      </c>
      <c r="D75" s="12"/>
      <c r="E75" s="213"/>
      <c r="F75" s="213"/>
      <c r="G75" s="213"/>
      <c r="H75" s="213"/>
      <c r="I75" s="12" t="s">
        <v>133</v>
      </c>
      <c r="J75" s="16" t="s">
        <v>144</v>
      </c>
      <c r="K75" s="291"/>
      <c r="L75" s="291"/>
      <c r="M75" s="3" t="str">
        <f t="shared" si="2"/>
        <v>68-JOGAR.SC</v>
      </c>
    </row>
    <row r="76" spans="1:13" ht="19.5" customHeight="1">
      <c r="A76" s="9">
        <v>69</v>
      </c>
      <c r="B76" s="186" t="s">
        <v>162</v>
      </c>
      <c r="C76" s="12" t="s">
        <v>133</v>
      </c>
      <c r="D76" s="12"/>
      <c r="E76" s="12" t="s">
        <v>133</v>
      </c>
      <c r="F76" s="12" t="s">
        <v>133</v>
      </c>
      <c r="G76" s="12" t="s">
        <v>133</v>
      </c>
      <c r="H76" s="12" t="s">
        <v>133</v>
      </c>
      <c r="I76" s="12" t="s">
        <v>133</v>
      </c>
      <c r="J76" s="16" t="s">
        <v>135</v>
      </c>
      <c r="K76" s="291"/>
      <c r="L76" s="291"/>
      <c r="M76" s="3" t="str">
        <f t="shared" si="2"/>
        <v>69-FC.チャレンジャーズ</v>
      </c>
    </row>
    <row r="77" spans="1:13" ht="19.5" customHeight="1">
      <c r="A77" s="9">
        <v>70</v>
      </c>
      <c r="B77" s="186" t="s">
        <v>163</v>
      </c>
      <c r="C77" s="12" t="s">
        <v>132</v>
      </c>
      <c r="D77" s="12"/>
      <c r="E77" s="12" t="s">
        <v>133</v>
      </c>
      <c r="F77" s="12" t="s">
        <v>133</v>
      </c>
      <c r="G77" s="192" t="s">
        <v>133</v>
      </c>
      <c r="H77" s="192" t="s">
        <v>133</v>
      </c>
      <c r="I77" s="12" t="s">
        <v>133</v>
      </c>
      <c r="J77" s="16" t="s">
        <v>157</v>
      </c>
      <c r="K77" s="291"/>
      <c r="L77" s="291"/>
      <c r="M77" s="3" t="str">
        <f t="shared" si="2"/>
        <v>70-両国FC</v>
      </c>
    </row>
    <row r="78" spans="1:13" ht="19.5" customHeight="1">
      <c r="A78" s="9">
        <v>71</v>
      </c>
      <c r="B78" s="186" t="s">
        <v>205</v>
      </c>
      <c r="C78" s="12" t="s">
        <v>133</v>
      </c>
      <c r="D78" s="12"/>
      <c r="E78" s="213"/>
      <c r="F78" s="213"/>
      <c r="G78" s="213"/>
      <c r="H78" s="192" t="s">
        <v>133</v>
      </c>
      <c r="I78" s="12" t="s">
        <v>133</v>
      </c>
      <c r="J78" s="16" t="s">
        <v>144</v>
      </c>
      <c r="K78" s="291" t="s">
        <v>207</v>
      </c>
      <c r="L78" s="291"/>
      <c r="M78" s="3" t="str">
        <f t="shared" si="2"/>
        <v>71-梅島FC</v>
      </c>
    </row>
    <row r="79" spans="1:13" ht="19.5" customHeight="1">
      <c r="A79" s="9">
        <v>72</v>
      </c>
      <c r="B79" s="186" t="s">
        <v>206</v>
      </c>
      <c r="C79" s="12" t="s">
        <v>132</v>
      </c>
      <c r="D79" s="12"/>
      <c r="E79" s="12" t="s">
        <v>133</v>
      </c>
      <c r="F79" s="12" t="s">
        <v>133</v>
      </c>
      <c r="G79" s="213"/>
      <c r="H79" s="213"/>
      <c r="I79" s="213"/>
      <c r="J79" s="16" t="s">
        <v>134</v>
      </c>
      <c r="K79" s="291" t="s">
        <v>207</v>
      </c>
      <c r="L79" s="291"/>
      <c r="M79" s="3" t="str">
        <f t="shared" si="2"/>
        <v>72-MATERIAL FC</v>
      </c>
    </row>
    <row r="80" spans="1:13" ht="19.5" customHeight="1">
      <c r="A80" s="9">
        <v>73</v>
      </c>
      <c r="B80" s="186"/>
      <c r="C80" s="12"/>
      <c r="D80" s="12"/>
      <c r="E80" s="12"/>
      <c r="F80" s="12"/>
      <c r="G80" s="12"/>
      <c r="H80" s="12"/>
      <c r="I80" s="12"/>
      <c r="J80" s="16"/>
      <c r="K80" s="291"/>
      <c r="L80" s="291"/>
      <c r="M80" s="3" t="str">
        <f t="shared" si="2"/>
        <v>73-</v>
      </c>
    </row>
    <row r="81" spans="1:13" ht="19.5" customHeight="1">
      <c r="A81" s="9">
        <v>74</v>
      </c>
      <c r="B81" s="186"/>
      <c r="C81" s="12"/>
      <c r="D81" s="12"/>
      <c r="E81" s="12"/>
      <c r="F81" s="12"/>
      <c r="G81" s="12"/>
      <c r="H81" s="12"/>
      <c r="I81" s="12"/>
      <c r="J81" s="16"/>
      <c r="K81" s="291"/>
      <c r="L81" s="291"/>
      <c r="M81" s="3" t="str">
        <f t="shared" si="2"/>
        <v>74-</v>
      </c>
    </row>
    <row r="82" spans="1:13" ht="19.5" customHeight="1">
      <c r="A82" s="8"/>
      <c r="B82" s="12" t="s">
        <v>49</v>
      </c>
      <c r="C82" s="12">
        <f>COUNTIF($C$6:$C$81,"○")</f>
        <v>56</v>
      </c>
      <c r="D82" s="12"/>
      <c r="E82" s="12">
        <f>COUNTIF($E$6:$E$81,"○")</f>
        <v>42</v>
      </c>
      <c r="F82" s="12">
        <f>COUNTIF($F$6:$F$81,"○")</f>
        <v>44</v>
      </c>
      <c r="G82" s="12">
        <f>COUNTIF($G$6:$G$81,"○")</f>
        <v>52</v>
      </c>
      <c r="H82" s="12">
        <f>COUNTIF($H$6:$H$81,"○")</f>
        <v>51</v>
      </c>
      <c r="I82" s="12">
        <f>COUNTIF($I$6:$I$81,"○")</f>
        <v>47</v>
      </c>
      <c r="J82" s="194"/>
      <c r="K82" s="291"/>
      <c r="L82" s="291"/>
      <c r="M82" s="3"/>
    </row>
    <row r="83" spans="1:13">
      <c r="A83" s="6"/>
      <c r="B83" s="185"/>
      <c r="C83" s="185"/>
      <c r="D83" s="185"/>
      <c r="E83" s="185"/>
      <c r="F83" s="185"/>
      <c r="G83" s="185"/>
      <c r="H83" s="185"/>
      <c r="I83" s="185"/>
      <c r="J83" s="195"/>
      <c r="K83" s="220"/>
      <c r="M83" s="3"/>
    </row>
    <row r="84" spans="1:13" ht="19.5" customHeight="1">
      <c r="A84" s="7" t="s">
        <v>6</v>
      </c>
      <c r="B84" s="186"/>
      <c r="C84" s="191" t="s">
        <v>8</v>
      </c>
      <c r="D84" s="191" t="s">
        <v>178</v>
      </c>
      <c r="E84" s="12" t="s">
        <v>9</v>
      </c>
      <c r="F84" s="12" t="s">
        <v>181</v>
      </c>
      <c r="G84" s="192" t="s">
        <v>10</v>
      </c>
      <c r="H84" s="192" t="s">
        <v>11</v>
      </c>
      <c r="I84" s="12" t="s">
        <v>12</v>
      </c>
      <c r="J84" s="12"/>
      <c r="K84" s="299"/>
      <c r="L84" s="299"/>
      <c r="M84" s="3"/>
    </row>
    <row r="85" spans="1:13" ht="19.5" customHeight="1">
      <c r="A85" s="8"/>
      <c r="B85" s="12" t="s">
        <v>164</v>
      </c>
      <c r="C85" s="188">
        <f>SUM(C91:C166)</f>
        <v>29</v>
      </c>
      <c r="D85" s="188">
        <v>4</v>
      </c>
      <c r="E85" s="188">
        <f>SUM(E91:E166)</f>
        <v>18</v>
      </c>
      <c r="F85" s="188">
        <f t="shared" ref="F85:I85" si="3">SUM(F91:F166)</f>
        <v>20</v>
      </c>
      <c r="G85" s="188">
        <f t="shared" si="3"/>
        <v>26</v>
      </c>
      <c r="H85" s="188">
        <f t="shared" si="3"/>
        <v>25</v>
      </c>
      <c r="I85" s="188">
        <f t="shared" si="3"/>
        <v>24</v>
      </c>
      <c r="J85" s="12"/>
      <c r="K85" s="299"/>
      <c r="L85" s="299"/>
      <c r="M85" s="3"/>
    </row>
    <row r="86" spans="1:13" ht="19.5" customHeight="1">
      <c r="A86" s="8"/>
      <c r="B86" s="12" t="s">
        <v>174</v>
      </c>
      <c r="C86" s="188">
        <f>SUM(C168:C243)</f>
        <v>10</v>
      </c>
      <c r="D86" s="188"/>
      <c r="E86" s="188">
        <f>SUM(E168:E243)</f>
        <v>10</v>
      </c>
      <c r="F86" s="188">
        <f t="shared" ref="F86:I86" si="4">SUM(F168:F243)</f>
        <v>10</v>
      </c>
      <c r="G86" s="188">
        <f t="shared" si="4"/>
        <v>10</v>
      </c>
      <c r="H86" s="188">
        <f t="shared" si="4"/>
        <v>11</v>
      </c>
      <c r="I86" s="188">
        <f t="shared" si="4"/>
        <v>10</v>
      </c>
      <c r="J86" s="12"/>
      <c r="K86" s="299"/>
      <c r="L86" s="299"/>
      <c r="M86" s="3"/>
    </row>
    <row r="87" spans="1:13" ht="19.5" customHeight="1">
      <c r="A87" s="8"/>
      <c r="B87" s="12" t="s">
        <v>175</v>
      </c>
      <c r="C87" s="188">
        <f>SUM(C245:C320)</f>
        <v>12</v>
      </c>
      <c r="D87" s="188"/>
      <c r="E87" s="188">
        <f>SUM(E245:E320)</f>
        <v>10</v>
      </c>
      <c r="F87" s="188">
        <f t="shared" ref="F87:I87" si="5">SUM(F245:F320)</f>
        <v>10</v>
      </c>
      <c r="G87" s="188">
        <f t="shared" si="5"/>
        <v>12</v>
      </c>
      <c r="H87" s="188">
        <f t="shared" si="5"/>
        <v>11</v>
      </c>
      <c r="I87" s="188">
        <f t="shared" si="5"/>
        <v>9</v>
      </c>
      <c r="J87" s="12"/>
      <c r="K87" s="299"/>
      <c r="L87" s="299"/>
      <c r="M87" s="3"/>
    </row>
    <row r="88" spans="1:13" ht="19.5" customHeight="1">
      <c r="A88" s="8"/>
      <c r="B88" s="12" t="s">
        <v>165</v>
      </c>
      <c r="C88" s="188">
        <f>SUM(C322:C397)</f>
        <v>5</v>
      </c>
      <c r="D88" s="188"/>
      <c r="E88" s="188">
        <f>SUM(E322:E397)</f>
        <v>4</v>
      </c>
      <c r="F88" s="188">
        <f t="shared" ref="F88:I88" si="6">SUM(F322:F397)</f>
        <v>4</v>
      </c>
      <c r="G88" s="188">
        <f t="shared" si="6"/>
        <v>4</v>
      </c>
      <c r="H88" s="188">
        <f t="shared" si="6"/>
        <v>4</v>
      </c>
      <c r="I88" s="188">
        <f t="shared" si="6"/>
        <v>4</v>
      </c>
      <c r="J88" s="12"/>
      <c r="K88" s="299"/>
      <c r="L88" s="299"/>
      <c r="M88" s="3"/>
    </row>
    <row r="89" spans="1:13" ht="19.5" customHeight="1">
      <c r="A89" s="8"/>
      <c r="B89" s="12" t="s">
        <v>196</v>
      </c>
      <c r="C89" s="188">
        <f>SUM(C85:C88)</f>
        <v>56</v>
      </c>
      <c r="D89" s="188">
        <f>SUM(D85:D88)</f>
        <v>4</v>
      </c>
      <c r="E89" s="188">
        <f>SUM(E85:E88)</f>
        <v>42</v>
      </c>
      <c r="F89" s="188">
        <f t="shared" ref="F89" si="7">SUM(F85:F88)</f>
        <v>44</v>
      </c>
      <c r="G89" s="188">
        <f t="shared" ref="G89:I89" si="8">SUM(G85:G88)</f>
        <v>52</v>
      </c>
      <c r="H89" s="188">
        <f t="shared" si="8"/>
        <v>51</v>
      </c>
      <c r="I89" s="188">
        <f t="shared" si="8"/>
        <v>47</v>
      </c>
      <c r="J89" s="12"/>
      <c r="K89" s="299"/>
      <c r="L89" s="299"/>
      <c r="M89" s="3"/>
    </row>
    <row r="90" spans="1:13" s="2" customFormat="1" ht="15" customHeight="1">
      <c r="A90" s="6"/>
      <c r="B90" s="185"/>
      <c r="C90" s="190"/>
      <c r="D90" s="190"/>
      <c r="E90" s="190"/>
      <c r="F90" s="190"/>
      <c r="G90" s="190"/>
      <c r="H90" s="190"/>
      <c r="I90" s="190"/>
      <c r="J90" s="189"/>
      <c r="K90" s="220"/>
      <c r="L90" s="220"/>
      <c r="M90" s="3"/>
    </row>
    <row r="91" spans="1:13" s="2" customFormat="1" ht="15" hidden="1" customHeight="1">
      <c r="A91" s="6"/>
      <c r="B91" s="12" t="s">
        <v>164</v>
      </c>
      <c r="C91" s="12">
        <f>+IF(C6="○",IF(J6="足立",1,0),0)</f>
        <v>0</v>
      </c>
      <c r="D91" s="12"/>
      <c r="E91" s="12">
        <f t="shared" ref="E91:E122" si="9">+IF(E6="○",IF(J6="足立",1,0),0)</f>
        <v>0</v>
      </c>
      <c r="F91" s="12">
        <f t="shared" ref="F91:F122" si="10">+IF(F6="○",IF(J6="足立",1,0),0)</f>
        <v>0</v>
      </c>
      <c r="G91" s="12">
        <f t="shared" ref="G91:G122" si="11">+IF(G6="○",IF(J6="足立",1,0),0)</f>
        <v>0</v>
      </c>
      <c r="H91" s="12">
        <f t="shared" ref="H91:H122" si="12">+IF(H6="○",IF(J6="足立",1,0),0)</f>
        <v>0</v>
      </c>
      <c r="I91" s="12">
        <f t="shared" ref="I91:I122" si="13">+IF(I6="○",IF(J6="足立",1,0),0)</f>
        <v>0</v>
      </c>
      <c r="J91" s="189"/>
      <c r="K91" s="220"/>
      <c r="L91" s="220"/>
      <c r="M91" s="3"/>
    </row>
    <row r="92" spans="1:13" s="2" customFormat="1" ht="15" hidden="1" customHeight="1">
      <c r="A92" s="6"/>
      <c r="B92" s="185"/>
      <c r="C92" s="12">
        <f t="shared" ref="C92:C122" si="14">+IF(C7="○",IF(J7="足立",1,0),0)</f>
        <v>0</v>
      </c>
      <c r="D92" s="12"/>
      <c r="E92" s="12">
        <f t="shared" si="9"/>
        <v>0</v>
      </c>
      <c r="F92" s="12">
        <f t="shared" si="10"/>
        <v>0</v>
      </c>
      <c r="G92" s="12">
        <f t="shared" si="11"/>
        <v>0</v>
      </c>
      <c r="H92" s="12">
        <f t="shared" si="12"/>
        <v>0</v>
      </c>
      <c r="I92" s="12">
        <f t="shared" si="13"/>
        <v>0</v>
      </c>
      <c r="J92" s="189"/>
      <c r="K92" s="220"/>
      <c r="L92" s="220"/>
      <c r="M92" s="3"/>
    </row>
    <row r="93" spans="1:13" s="2" customFormat="1" ht="15" hidden="1" customHeight="1">
      <c r="A93" s="6"/>
      <c r="B93" s="185"/>
      <c r="C93" s="12">
        <f t="shared" si="14"/>
        <v>0</v>
      </c>
      <c r="D93" s="12"/>
      <c r="E93" s="12">
        <f t="shared" si="9"/>
        <v>0</v>
      </c>
      <c r="F93" s="12">
        <f t="shared" si="10"/>
        <v>0</v>
      </c>
      <c r="G93" s="12">
        <f t="shared" si="11"/>
        <v>0</v>
      </c>
      <c r="H93" s="12">
        <f t="shared" si="12"/>
        <v>0</v>
      </c>
      <c r="I93" s="12">
        <f t="shared" si="13"/>
        <v>0</v>
      </c>
      <c r="J93" s="189"/>
      <c r="K93" s="220"/>
      <c r="L93" s="220"/>
      <c r="M93" s="3"/>
    </row>
    <row r="94" spans="1:13" s="2" customFormat="1" ht="15" hidden="1" customHeight="1">
      <c r="A94" s="6"/>
      <c r="B94" s="185"/>
      <c r="C94" s="12">
        <f t="shared" si="14"/>
        <v>0</v>
      </c>
      <c r="D94" s="12"/>
      <c r="E94" s="12">
        <f t="shared" si="9"/>
        <v>0</v>
      </c>
      <c r="F94" s="12">
        <f t="shared" si="10"/>
        <v>0</v>
      </c>
      <c r="G94" s="12">
        <f t="shared" si="11"/>
        <v>0</v>
      </c>
      <c r="H94" s="12">
        <f t="shared" si="12"/>
        <v>0</v>
      </c>
      <c r="I94" s="12">
        <f t="shared" si="13"/>
        <v>0</v>
      </c>
      <c r="J94" s="189"/>
      <c r="K94" s="220"/>
      <c r="L94" s="220"/>
      <c r="M94" s="3"/>
    </row>
    <row r="95" spans="1:13" s="2" customFormat="1" ht="15" hidden="1" customHeight="1">
      <c r="A95" s="6"/>
      <c r="B95" s="185"/>
      <c r="C95" s="12">
        <f t="shared" si="14"/>
        <v>0</v>
      </c>
      <c r="D95" s="12"/>
      <c r="E95" s="12">
        <f t="shared" si="9"/>
        <v>0</v>
      </c>
      <c r="F95" s="12">
        <f t="shared" si="10"/>
        <v>0</v>
      </c>
      <c r="G95" s="12">
        <f t="shared" si="11"/>
        <v>0</v>
      </c>
      <c r="H95" s="12">
        <f t="shared" si="12"/>
        <v>0</v>
      </c>
      <c r="I95" s="12">
        <f t="shared" si="13"/>
        <v>0</v>
      </c>
      <c r="J95" s="189"/>
      <c r="K95" s="220"/>
      <c r="L95" s="220"/>
      <c r="M95" s="3"/>
    </row>
    <row r="96" spans="1:13" s="2" customFormat="1" ht="15" hidden="1" customHeight="1">
      <c r="A96" s="6"/>
      <c r="B96" s="185"/>
      <c r="C96" s="12">
        <f t="shared" si="14"/>
        <v>0</v>
      </c>
      <c r="D96" s="12"/>
      <c r="E96" s="12">
        <f t="shared" si="9"/>
        <v>0</v>
      </c>
      <c r="F96" s="12">
        <f t="shared" si="10"/>
        <v>0</v>
      </c>
      <c r="G96" s="12">
        <f t="shared" si="11"/>
        <v>0</v>
      </c>
      <c r="H96" s="12">
        <f t="shared" si="12"/>
        <v>0</v>
      </c>
      <c r="I96" s="12">
        <f t="shared" si="13"/>
        <v>0</v>
      </c>
      <c r="J96" s="189"/>
      <c r="K96" s="220"/>
      <c r="L96" s="220"/>
      <c r="M96" s="3"/>
    </row>
    <row r="97" spans="1:13" s="2" customFormat="1" ht="15" hidden="1" customHeight="1">
      <c r="A97" s="6"/>
      <c r="B97" s="185"/>
      <c r="C97" s="12">
        <f t="shared" si="14"/>
        <v>0</v>
      </c>
      <c r="D97" s="12"/>
      <c r="E97" s="12">
        <f t="shared" si="9"/>
        <v>0</v>
      </c>
      <c r="F97" s="12">
        <f t="shared" si="10"/>
        <v>0</v>
      </c>
      <c r="G97" s="12">
        <f t="shared" si="11"/>
        <v>0</v>
      </c>
      <c r="H97" s="12">
        <f t="shared" si="12"/>
        <v>0</v>
      </c>
      <c r="I97" s="12">
        <f t="shared" si="13"/>
        <v>0</v>
      </c>
      <c r="J97" s="189"/>
      <c r="K97" s="220"/>
      <c r="L97" s="220"/>
      <c r="M97" s="3"/>
    </row>
    <row r="98" spans="1:13" s="2" customFormat="1" ht="15" hidden="1" customHeight="1">
      <c r="A98" s="6"/>
      <c r="B98" s="185"/>
      <c r="C98" s="12">
        <f t="shared" si="14"/>
        <v>0</v>
      </c>
      <c r="D98" s="12"/>
      <c r="E98" s="12">
        <f t="shared" si="9"/>
        <v>0</v>
      </c>
      <c r="F98" s="12">
        <f t="shared" si="10"/>
        <v>0</v>
      </c>
      <c r="G98" s="12">
        <f t="shared" si="11"/>
        <v>0</v>
      </c>
      <c r="H98" s="12">
        <f t="shared" si="12"/>
        <v>0</v>
      </c>
      <c r="I98" s="12">
        <f t="shared" si="13"/>
        <v>0</v>
      </c>
      <c r="J98" s="189"/>
      <c r="K98" s="220"/>
      <c r="L98" s="220"/>
      <c r="M98" s="3"/>
    </row>
    <row r="99" spans="1:13" s="2" customFormat="1" ht="15" hidden="1" customHeight="1">
      <c r="A99" s="6"/>
      <c r="B99" s="185"/>
      <c r="C99" s="12">
        <f t="shared" si="14"/>
        <v>1</v>
      </c>
      <c r="D99" s="12"/>
      <c r="E99" s="12">
        <f t="shared" si="9"/>
        <v>1</v>
      </c>
      <c r="F99" s="12">
        <f t="shared" si="10"/>
        <v>1</v>
      </c>
      <c r="G99" s="12">
        <f t="shared" si="11"/>
        <v>1</v>
      </c>
      <c r="H99" s="12">
        <f t="shared" si="12"/>
        <v>1</v>
      </c>
      <c r="I99" s="12">
        <f t="shared" si="13"/>
        <v>1</v>
      </c>
      <c r="J99" s="189"/>
      <c r="K99" s="220"/>
      <c r="L99" s="220"/>
      <c r="M99" s="3"/>
    </row>
    <row r="100" spans="1:13" s="2" customFormat="1" ht="15" hidden="1" customHeight="1">
      <c r="A100" s="6"/>
      <c r="B100" s="185"/>
      <c r="C100" s="12">
        <f t="shared" si="14"/>
        <v>1</v>
      </c>
      <c r="D100" s="12"/>
      <c r="E100" s="12">
        <f t="shared" si="9"/>
        <v>0</v>
      </c>
      <c r="F100" s="12">
        <f t="shared" si="10"/>
        <v>0</v>
      </c>
      <c r="G100" s="12">
        <f t="shared" si="11"/>
        <v>1</v>
      </c>
      <c r="H100" s="12">
        <f t="shared" si="12"/>
        <v>0</v>
      </c>
      <c r="I100" s="12">
        <f t="shared" si="13"/>
        <v>1</v>
      </c>
      <c r="J100" s="189"/>
      <c r="K100" s="220"/>
      <c r="L100" s="220"/>
      <c r="M100" s="3"/>
    </row>
    <row r="101" spans="1:13" s="2" customFormat="1" ht="15" hidden="1" customHeight="1">
      <c r="A101" s="6"/>
      <c r="B101" s="185"/>
      <c r="C101" s="12">
        <f t="shared" si="14"/>
        <v>0</v>
      </c>
      <c r="D101" s="12"/>
      <c r="E101" s="12">
        <f t="shared" si="9"/>
        <v>0</v>
      </c>
      <c r="F101" s="12">
        <f t="shared" si="10"/>
        <v>0</v>
      </c>
      <c r="G101" s="12">
        <f t="shared" si="11"/>
        <v>0</v>
      </c>
      <c r="H101" s="12">
        <f t="shared" si="12"/>
        <v>0</v>
      </c>
      <c r="I101" s="12">
        <f t="shared" si="13"/>
        <v>0</v>
      </c>
      <c r="J101" s="189"/>
      <c r="K101" s="220"/>
      <c r="L101" s="220"/>
      <c r="M101" s="3"/>
    </row>
    <row r="102" spans="1:13" s="2" customFormat="1" ht="15" hidden="1" customHeight="1">
      <c r="A102" s="6"/>
      <c r="B102" s="185"/>
      <c r="C102" s="12">
        <f t="shared" si="14"/>
        <v>1</v>
      </c>
      <c r="D102" s="12"/>
      <c r="E102" s="12">
        <f t="shared" si="9"/>
        <v>1</v>
      </c>
      <c r="F102" s="12">
        <f t="shared" si="10"/>
        <v>1</v>
      </c>
      <c r="G102" s="12">
        <f t="shared" si="11"/>
        <v>1</v>
      </c>
      <c r="H102" s="12">
        <f t="shared" si="12"/>
        <v>1</v>
      </c>
      <c r="I102" s="12">
        <f t="shared" si="13"/>
        <v>0</v>
      </c>
      <c r="J102" s="189"/>
      <c r="K102" s="220"/>
      <c r="L102" s="220"/>
      <c r="M102" s="3"/>
    </row>
    <row r="103" spans="1:13" s="2" customFormat="1" ht="15" hidden="1" customHeight="1">
      <c r="A103" s="6"/>
      <c r="B103" s="185"/>
      <c r="C103" s="12">
        <f t="shared" si="14"/>
        <v>1</v>
      </c>
      <c r="D103" s="12"/>
      <c r="E103" s="12">
        <f t="shared" si="9"/>
        <v>1</v>
      </c>
      <c r="F103" s="12">
        <f t="shared" si="10"/>
        <v>1</v>
      </c>
      <c r="G103" s="12">
        <f t="shared" si="11"/>
        <v>1</v>
      </c>
      <c r="H103" s="12">
        <f t="shared" si="12"/>
        <v>1</v>
      </c>
      <c r="I103" s="12">
        <f t="shared" si="13"/>
        <v>1</v>
      </c>
      <c r="J103" s="189"/>
      <c r="K103" s="220"/>
      <c r="L103" s="220"/>
      <c r="M103" s="3"/>
    </row>
    <row r="104" spans="1:13" s="2" customFormat="1" ht="15" hidden="1" customHeight="1">
      <c r="A104" s="6"/>
      <c r="B104" s="185"/>
      <c r="C104" s="12">
        <f t="shared" si="14"/>
        <v>1</v>
      </c>
      <c r="D104" s="12"/>
      <c r="E104" s="12">
        <f t="shared" si="9"/>
        <v>1</v>
      </c>
      <c r="F104" s="12">
        <f t="shared" si="10"/>
        <v>1</v>
      </c>
      <c r="G104" s="12">
        <f t="shared" si="11"/>
        <v>1</v>
      </c>
      <c r="H104" s="12">
        <f t="shared" si="12"/>
        <v>0</v>
      </c>
      <c r="I104" s="12">
        <f t="shared" si="13"/>
        <v>0</v>
      </c>
      <c r="J104" s="189"/>
      <c r="K104" s="220"/>
      <c r="L104" s="220"/>
      <c r="M104" s="3"/>
    </row>
    <row r="105" spans="1:13" s="2" customFormat="1" ht="15" hidden="1" customHeight="1">
      <c r="A105" s="6"/>
      <c r="B105" s="185"/>
      <c r="C105" s="12">
        <f t="shared" si="14"/>
        <v>1</v>
      </c>
      <c r="D105" s="12"/>
      <c r="E105" s="12">
        <f t="shared" si="9"/>
        <v>1</v>
      </c>
      <c r="F105" s="12">
        <f t="shared" si="10"/>
        <v>1</v>
      </c>
      <c r="G105" s="12">
        <f t="shared" si="11"/>
        <v>1</v>
      </c>
      <c r="H105" s="12">
        <f t="shared" si="12"/>
        <v>1</v>
      </c>
      <c r="I105" s="12">
        <f t="shared" si="13"/>
        <v>1</v>
      </c>
      <c r="J105" s="189"/>
      <c r="K105" s="220"/>
      <c r="L105" s="220"/>
      <c r="M105" s="3"/>
    </row>
    <row r="106" spans="1:13" s="2" customFormat="1" ht="15" hidden="1" customHeight="1">
      <c r="A106" s="6"/>
      <c r="B106" s="185"/>
      <c r="C106" s="12">
        <f t="shared" si="14"/>
        <v>0</v>
      </c>
      <c r="D106" s="12"/>
      <c r="E106" s="12">
        <f t="shared" si="9"/>
        <v>0</v>
      </c>
      <c r="F106" s="12">
        <f t="shared" si="10"/>
        <v>0</v>
      </c>
      <c r="G106" s="12">
        <f t="shared" si="11"/>
        <v>0</v>
      </c>
      <c r="H106" s="12">
        <f t="shared" si="12"/>
        <v>0</v>
      </c>
      <c r="I106" s="12">
        <f t="shared" si="13"/>
        <v>0</v>
      </c>
      <c r="J106" s="189"/>
      <c r="K106" s="220"/>
      <c r="L106" s="220"/>
      <c r="M106" s="3"/>
    </row>
    <row r="107" spans="1:13" s="2" customFormat="1" ht="15" hidden="1" customHeight="1">
      <c r="A107" s="6"/>
      <c r="B107" s="185"/>
      <c r="C107" s="12">
        <f t="shared" si="14"/>
        <v>1</v>
      </c>
      <c r="D107" s="12"/>
      <c r="E107" s="12">
        <f t="shared" si="9"/>
        <v>1</v>
      </c>
      <c r="F107" s="12">
        <f t="shared" si="10"/>
        <v>1</v>
      </c>
      <c r="G107" s="12">
        <f t="shared" si="11"/>
        <v>1</v>
      </c>
      <c r="H107" s="12">
        <f t="shared" si="12"/>
        <v>1</v>
      </c>
      <c r="I107" s="12">
        <f t="shared" si="13"/>
        <v>1</v>
      </c>
      <c r="J107" s="189"/>
      <c r="K107" s="220"/>
      <c r="L107" s="220"/>
      <c r="M107" s="3"/>
    </row>
    <row r="108" spans="1:13" s="2" customFormat="1" ht="15" hidden="1" customHeight="1">
      <c r="A108" s="6"/>
      <c r="B108" s="185"/>
      <c r="C108" s="12">
        <f t="shared" si="14"/>
        <v>1</v>
      </c>
      <c r="D108" s="12"/>
      <c r="E108" s="12">
        <f t="shared" si="9"/>
        <v>1</v>
      </c>
      <c r="F108" s="12">
        <f t="shared" si="10"/>
        <v>1</v>
      </c>
      <c r="G108" s="12">
        <f t="shared" si="11"/>
        <v>1</v>
      </c>
      <c r="H108" s="12">
        <f t="shared" si="12"/>
        <v>1</v>
      </c>
      <c r="I108" s="12">
        <f t="shared" si="13"/>
        <v>1</v>
      </c>
      <c r="J108" s="189"/>
      <c r="K108" s="220"/>
      <c r="L108" s="220"/>
      <c r="M108" s="3"/>
    </row>
    <row r="109" spans="1:13" s="2" customFormat="1" ht="15" hidden="1" customHeight="1">
      <c r="A109" s="6"/>
      <c r="B109" s="185"/>
      <c r="C109" s="12">
        <f t="shared" si="14"/>
        <v>0</v>
      </c>
      <c r="D109" s="12"/>
      <c r="E109" s="12">
        <f t="shared" si="9"/>
        <v>0</v>
      </c>
      <c r="F109" s="12">
        <f t="shared" si="10"/>
        <v>0</v>
      </c>
      <c r="G109" s="12">
        <f t="shared" si="11"/>
        <v>0</v>
      </c>
      <c r="H109" s="12">
        <f t="shared" si="12"/>
        <v>0</v>
      </c>
      <c r="I109" s="12">
        <f t="shared" si="13"/>
        <v>0</v>
      </c>
      <c r="J109" s="189"/>
      <c r="K109" s="220"/>
      <c r="L109" s="220"/>
      <c r="M109" s="3"/>
    </row>
    <row r="110" spans="1:13" s="2" customFormat="1" ht="15" hidden="1" customHeight="1">
      <c r="A110" s="6"/>
      <c r="B110" s="185"/>
      <c r="C110" s="12">
        <f t="shared" si="14"/>
        <v>0</v>
      </c>
      <c r="D110" s="12"/>
      <c r="E110" s="12">
        <f t="shared" si="9"/>
        <v>0</v>
      </c>
      <c r="F110" s="12">
        <f t="shared" si="10"/>
        <v>0</v>
      </c>
      <c r="G110" s="12">
        <f t="shared" si="11"/>
        <v>0</v>
      </c>
      <c r="H110" s="12">
        <f t="shared" si="12"/>
        <v>0</v>
      </c>
      <c r="I110" s="12">
        <f t="shared" si="13"/>
        <v>0</v>
      </c>
      <c r="J110" s="189"/>
      <c r="K110" s="220"/>
      <c r="L110" s="220"/>
      <c r="M110" s="3"/>
    </row>
    <row r="111" spans="1:13" s="2" customFormat="1" ht="15" hidden="1" customHeight="1">
      <c r="A111" s="6"/>
      <c r="B111" s="185"/>
      <c r="C111" s="12">
        <f t="shared" si="14"/>
        <v>1</v>
      </c>
      <c r="D111" s="12"/>
      <c r="E111" s="12">
        <f t="shared" si="9"/>
        <v>0</v>
      </c>
      <c r="F111" s="12">
        <f t="shared" si="10"/>
        <v>1</v>
      </c>
      <c r="G111" s="12">
        <f t="shared" si="11"/>
        <v>1</v>
      </c>
      <c r="H111" s="12">
        <f t="shared" si="12"/>
        <v>1</v>
      </c>
      <c r="I111" s="12">
        <f t="shared" si="13"/>
        <v>1</v>
      </c>
      <c r="J111" s="189"/>
      <c r="K111" s="220"/>
      <c r="L111" s="220"/>
      <c r="M111" s="3"/>
    </row>
    <row r="112" spans="1:13" s="2" customFormat="1" ht="15" hidden="1" customHeight="1">
      <c r="A112" s="6"/>
      <c r="B112" s="185"/>
      <c r="C112" s="12">
        <f t="shared" si="14"/>
        <v>1</v>
      </c>
      <c r="D112" s="12"/>
      <c r="E112" s="12">
        <f t="shared" si="9"/>
        <v>1</v>
      </c>
      <c r="F112" s="12">
        <f t="shared" si="10"/>
        <v>1</v>
      </c>
      <c r="G112" s="12">
        <f t="shared" si="11"/>
        <v>1</v>
      </c>
      <c r="H112" s="12">
        <f t="shared" si="12"/>
        <v>1</v>
      </c>
      <c r="I112" s="12">
        <f t="shared" si="13"/>
        <v>1</v>
      </c>
      <c r="J112" s="189"/>
      <c r="K112" s="220"/>
      <c r="L112" s="220"/>
      <c r="M112" s="3"/>
    </row>
    <row r="113" spans="1:13" s="2" customFormat="1" ht="15" hidden="1" customHeight="1">
      <c r="A113" s="6"/>
      <c r="B113" s="185"/>
      <c r="C113" s="12">
        <f t="shared" si="14"/>
        <v>1</v>
      </c>
      <c r="D113" s="12"/>
      <c r="E113" s="12">
        <f t="shared" si="9"/>
        <v>1</v>
      </c>
      <c r="F113" s="12">
        <f t="shared" si="10"/>
        <v>1</v>
      </c>
      <c r="G113" s="12">
        <f t="shared" si="11"/>
        <v>1</v>
      </c>
      <c r="H113" s="12">
        <f t="shared" si="12"/>
        <v>1</v>
      </c>
      <c r="I113" s="12">
        <f t="shared" si="13"/>
        <v>1</v>
      </c>
      <c r="J113" s="189"/>
      <c r="K113" s="220"/>
      <c r="L113" s="220"/>
      <c r="M113" s="3"/>
    </row>
    <row r="114" spans="1:13" s="2" customFormat="1" ht="15" hidden="1" customHeight="1">
      <c r="A114" s="6"/>
      <c r="B114" s="185"/>
      <c r="C114" s="12">
        <f t="shared" si="14"/>
        <v>1</v>
      </c>
      <c r="D114" s="12"/>
      <c r="E114" s="12">
        <f t="shared" si="9"/>
        <v>1</v>
      </c>
      <c r="F114" s="12">
        <f t="shared" si="10"/>
        <v>1</v>
      </c>
      <c r="G114" s="12">
        <f t="shared" si="11"/>
        <v>1</v>
      </c>
      <c r="H114" s="12">
        <f t="shared" si="12"/>
        <v>1</v>
      </c>
      <c r="I114" s="12">
        <f t="shared" si="13"/>
        <v>1</v>
      </c>
      <c r="J114" s="189"/>
      <c r="K114" s="220"/>
      <c r="L114" s="220"/>
      <c r="M114" s="3"/>
    </row>
    <row r="115" spans="1:13" s="2" customFormat="1" ht="15" hidden="1" customHeight="1">
      <c r="A115" s="6"/>
      <c r="B115" s="185"/>
      <c r="C115" s="12">
        <f t="shared" si="14"/>
        <v>0</v>
      </c>
      <c r="D115" s="12"/>
      <c r="E115" s="12">
        <f t="shared" si="9"/>
        <v>0</v>
      </c>
      <c r="F115" s="12">
        <f t="shared" si="10"/>
        <v>0</v>
      </c>
      <c r="G115" s="12">
        <f t="shared" si="11"/>
        <v>0</v>
      </c>
      <c r="H115" s="12">
        <f t="shared" si="12"/>
        <v>0</v>
      </c>
      <c r="I115" s="12">
        <f t="shared" si="13"/>
        <v>0</v>
      </c>
      <c r="J115" s="189"/>
      <c r="K115" s="220"/>
      <c r="L115" s="220"/>
      <c r="M115" s="3"/>
    </row>
    <row r="116" spans="1:13" s="2" customFormat="1" ht="15" hidden="1" customHeight="1">
      <c r="A116" s="6"/>
      <c r="B116" s="185"/>
      <c r="C116" s="12">
        <f t="shared" si="14"/>
        <v>1</v>
      </c>
      <c r="D116" s="12"/>
      <c r="E116" s="12">
        <f t="shared" si="9"/>
        <v>0</v>
      </c>
      <c r="F116" s="12">
        <f t="shared" si="10"/>
        <v>0</v>
      </c>
      <c r="G116" s="12">
        <f t="shared" si="11"/>
        <v>1</v>
      </c>
      <c r="H116" s="12">
        <f t="shared" si="12"/>
        <v>1</v>
      </c>
      <c r="I116" s="12">
        <f t="shared" si="13"/>
        <v>1</v>
      </c>
      <c r="J116" s="189"/>
      <c r="K116" s="220"/>
      <c r="L116" s="220"/>
      <c r="M116" s="3"/>
    </row>
    <row r="117" spans="1:13" s="2" customFormat="1" ht="15" hidden="1" customHeight="1">
      <c r="A117" s="6"/>
      <c r="B117" s="185"/>
      <c r="C117" s="12">
        <f t="shared" si="14"/>
        <v>1</v>
      </c>
      <c r="D117" s="12"/>
      <c r="E117" s="12">
        <f t="shared" si="9"/>
        <v>1</v>
      </c>
      <c r="F117" s="12">
        <f t="shared" si="10"/>
        <v>1</v>
      </c>
      <c r="G117" s="12">
        <f t="shared" si="11"/>
        <v>1</v>
      </c>
      <c r="H117" s="12">
        <f t="shared" si="12"/>
        <v>1</v>
      </c>
      <c r="I117" s="12">
        <f t="shared" si="13"/>
        <v>1</v>
      </c>
      <c r="J117" s="189"/>
      <c r="K117" s="220"/>
      <c r="L117" s="220"/>
      <c r="M117" s="3"/>
    </row>
    <row r="118" spans="1:13" s="2" customFormat="1" ht="15" hidden="1" customHeight="1">
      <c r="A118" s="6"/>
      <c r="B118" s="185"/>
      <c r="C118" s="12">
        <f t="shared" si="14"/>
        <v>1</v>
      </c>
      <c r="D118" s="12"/>
      <c r="E118" s="12">
        <f t="shared" si="9"/>
        <v>1</v>
      </c>
      <c r="F118" s="12">
        <f t="shared" si="10"/>
        <v>1</v>
      </c>
      <c r="G118" s="12">
        <f t="shared" si="11"/>
        <v>1</v>
      </c>
      <c r="H118" s="12">
        <f t="shared" si="12"/>
        <v>1</v>
      </c>
      <c r="I118" s="12">
        <f t="shared" si="13"/>
        <v>1</v>
      </c>
      <c r="J118" s="189"/>
      <c r="K118" s="220"/>
      <c r="L118" s="220"/>
      <c r="M118" s="3"/>
    </row>
    <row r="119" spans="1:13" s="2" customFormat="1" ht="15" hidden="1" customHeight="1">
      <c r="A119" s="6"/>
      <c r="B119" s="185"/>
      <c r="C119" s="12">
        <f t="shared" si="14"/>
        <v>1</v>
      </c>
      <c r="D119" s="12"/>
      <c r="E119" s="12">
        <f t="shared" si="9"/>
        <v>1</v>
      </c>
      <c r="F119" s="12">
        <f t="shared" si="10"/>
        <v>1</v>
      </c>
      <c r="G119" s="12">
        <f t="shared" si="11"/>
        <v>1</v>
      </c>
      <c r="H119" s="12">
        <f t="shared" si="12"/>
        <v>1</v>
      </c>
      <c r="I119" s="12">
        <f t="shared" si="13"/>
        <v>0</v>
      </c>
      <c r="J119" s="189"/>
      <c r="K119" s="220"/>
      <c r="L119" s="220"/>
      <c r="M119" s="3"/>
    </row>
    <row r="120" spans="1:13" s="2" customFormat="1" ht="15" hidden="1" customHeight="1">
      <c r="A120" s="6"/>
      <c r="B120" s="185"/>
      <c r="C120" s="12">
        <f t="shared" si="14"/>
        <v>1</v>
      </c>
      <c r="D120" s="12"/>
      <c r="E120" s="12">
        <f t="shared" si="9"/>
        <v>0</v>
      </c>
      <c r="F120" s="12">
        <f t="shared" si="10"/>
        <v>0</v>
      </c>
      <c r="G120" s="12">
        <f t="shared" si="11"/>
        <v>1</v>
      </c>
      <c r="H120" s="12">
        <f t="shared" si="12"/>
        <v>1</v>
      </c>
      <c r="I120" s="12">
        <f t="shared" si="13"/>
        <v>1</v>
      </c>
      <c r="J120" s="189"/>
      <c r="K120" s="220"/>
      <c r="L120" s="220"/>
      <c r="M120" s="3"/>
    </row>
    <row r="121" spans="1:13" s="2" customFormat="1" ht="15" hidden="1" customHeight="1">
      <c r="A121" s="6"/>
      <c r="B121" s="185"/>
      <c r="C121" s="12">
        <f t="shared" si="14"/>
        <v>0</v>
      </c>
      <c r="D121" s="12"/>
      <c r="E121" s="12">
        <f t="shared" si="9"/>
        <v>0</v>
      </c>
      <c r="F121" s="12">
        <f t="shared" si="10"/>
        <v>0</v>
      </c>
      <c r="G121" s="12">
        <f t="shared" si="11"/>
        <v>0</v>
      </c>
      <c r="H121" s="12">
        <f t="shared" si="12"/>
        <v>0</v>
      </c>
      <c r="I121" s="12">
        <f t="shared" si="13"/>
        <v>0</v>
      </c>
      <c r="J121" s="189"/>
      <c r="K121" s="220"/>
      <c r="L121" s="220"/>
      <c r="M121" s="3"/>
    </row>
    <row r="122" spans="1:13" s="2" customFormat="1" ht="15" hidden="1" customHeight="1">
      <c r="A122" s="6"/>
      <c r="B122" s="185"/>
      <c r="C122" s="12">
        <f t="shared" si="14"/>
        <v>0</v>
      </c>
      <c r="D122" s="12"/>
      <c r="E122" s="12">
        <f t="shared" si="9"/>
        <v>0</v>
      </c>
      <c r="F122" s="12">
        <f t="shared" si="10"/>
        <v>0</v>
      </c>
      <c r="G122" s="12">
        <f t="shared" si="11"/>
        <v>0</v>
      </c>
      <c r="H122" s="12">
        <f t="shared" si="12"/>
        <v>0</v>
      </c>
      <c r="I122" s="12">
        <f t="shared" si="13"/>
        <v>0</v>
      </c>
      <c r="J122" s="189"/>
      <c r="K122" s="220"/>
      <c r="L122" s="220"/>
      <c r="M122" s="3"/>
    </row>
    <row r="123" spans="1:13" s="2" customFormat="1" ht="15" hidden="1" customHeight="1">
      <c r="A123" s="6"/>
      <c r="B123" s="185"/>
      <c r="C123" s="12">
        <f t="shared" ref="C123:C154" si="15">+IF(C38="○",IF(J38="足立",1,0),0)</f>
        <v>1</v>
      </c>
      <c r="D123" s="12"/>
      <c r="E123" s="12">
        <f t="shared" ref="E123:E154" si="16">+IF(E38="○",IF(J38="足立",1,0),0)</f>
        <v>0</v>
      </c>
      <c r="F123" s="12">
        <f t="shared" ref="F123:F154" si="17">+IF(F38="○",IF(J38="足立",1,0),0)</f>
        <v>1</v>
      </c>
      <c r="G123" s="12">
        <f t="shared" ref="G123:G154" si="18">+IF(G38="○",IF(J38="足立",1,0),0)</f>
        <v>1</v>
      </c>
      <c r="H123" s="12">
        <f t="shared" ref="H123:H154" si="19">+IF(H38="○",IF(J38="足立",1,0),0)</f>
        <v>1</v>
      </c>
      <c r="I123" s="12">
        <f t="shared" ref="I123:I154" si="20">+IF(I38="○",IF(J38="足立",1,0),0)</f>
        <v>1</v>
      </c>
      <c r="J123" s="189"/>
      <c r="K123" s="220"/>
      <c r="L123" s="220"/>
      <c r="M123" s="3"/>
    </row>
    <row r="124" spans="1:13" s="2" customFormat="1" ht="15" hidden="1" customHeight="1">
      <c r="A124" s="6"/>
      <c r="B124" s="185"/>
      <c r="C124" s="12">
        <f t="shared" si="15"/>
        <v>0</v>
      </c>
      <c r="D124" s="12"/>
      <c r="E124" s="12">
        <f t="shared" si="16"/>
        <v>0</v>
      </c>
      <c r="F124" s="12">
        <f t="shared" si="17"/>
        <v>0</v>
      </c>
      <c r="G124" s="12">
        <f t="shared" si="18"/>
        <v>0</v>
      </c>
      <c r="H124" s="12">
        <f t="shared" si="19"/>
        <v>0</v>
      </c>
      <c r="I124" s="12">
        <f t="shared" si="20"/>
        <v>0</v>
      </c>
      <c r="J124" s="189"/>
      <c r="K124" s="220"/>
      <c r="L124" s="220"/>
      <c r="M124" s="3"/>
    </row>
    <row r="125" spans="1:13" s="2" customFormat="1" ht="15" hidden="1" customHeight="1">
      <c r="A125" s="6"/>
      <c r="B125" s="185"/>
      <c r="C125" s="12">
        <f t="shared" si="15"/>
        <v>0</v>
      </c>
      <c r="D125" s="12"/>
      <c r="E125" s="12">
        <f t="shared" si="16"/>
        <v>0</v>
      </c>
      <c r="F125" s="12">
        <f t="shared" si="17"/>
        <v>0</v>
      </c>
      <c r="G125" s="12">
        <f t="shared" si="18"/>
        <v>0</v>
      </c>
      <c r="H125" s="12">
        <f t="shared" si="19"/>
        <v>0</v>
      </c>
      <c r="I125" s="12">
        <f t="shared" si="20"/>
        <v>0</v>
      </c>
      <c r="J125" s="189"/>
      <c r="K125" s="220"/>
      <c r="L125" s="220"/>
      <c r="M125" s="3"/>
    </row>
    <row r="126" spans="1:13" s="2" customFormat="1" ht="15" hidden="1" customHeight="1">
      <c r="A126" s="6"/>
      <c r="B126" s="185"/>
      <c r="C126" s="12">
        <f t="shared" si="15"/>
        <v>0</v>
      </c>
      <c r="D126" s="12"/>
      <c r="E126" s="12">
        <f t="shared" si="16"/>
        <v>0</v>
      </c>
      <c r="F126" s="12">
        <f t="shared" si="17"/>
        <v>0</v>
      </c>
      <c r="G126" s="12">
        <f t="shared" si="18"/>
        <v>0</v>
      </c>
      <c r="H126" s="12">
        <f t="shared" si="19"/>
        <v>0</v>
      </c>
      <c r="I126" s="12">
        <f t="shared" si="20"/>
        <v>0</v>
      </c>
      <c r="J126" s="189"/>
      <c r="K126" s="220"/>
      <c r="L126" s="220"/>
      <c r="M126" s="3"/>
    </row>
    <row r="127" spans="1:13" s="2" customFormat="1" ht="15" hidden="1" customHeight="1">
      <c r="A127" s="6"/>
      <c r="B127" s="185"/>
      <c r="C127" s="12">
        <f t="shared" si="15"/>
        <v>0</v>
      </c>
      <c r="D127" s="12"/>
      <c r="E127" s="12">
        <f t="shared" si="16"/>
        <v>0</v>
      </c>
      <c r="F127" s="12">
        <f t="shared" si="17"/>
        <v>0</v>
      </c>
      <c r="G127" s="12">
        <f t="shared" si="18"/>
        <v>0</v>
      </c>
      <c r="H127" s="12">
        <f t="shared" si="19"/>
        <v>0</v>
      </c>
      <c r="I127" s="12">
        <f t="shared" si="20"/>
        <v>0</v>
      </c>
      <c r="J127" s="189"/>
      <c r="K127" s="220"/>
      <c r="L127" s="220"/>
      <c r="M127" s="3"/>
    </row>
    <row r="128" spans="1:13" s="2" customFormat="1" ht="15" hidden="1" customHeight="1">
      <c r="A128" s="6"/>
      <c r="B128" s="185"/>
      <c r="C128" s="12">
        <f t="shared" si="15"/>
        <v>0</v>
      </c>
      <c r="D128" s="12"/>
      <c r="E128" s="12">
        <f t="shared" si="16"/>
        <v>0</v>
      </c>
      <c r="F128" s="12">
        <f t="shared" si="17"/>
        <v>0</v>
      </c>
      <c r="G128" s="12">
        <f t="shared" si="18"/>
        <v>0</v>
      </c>
      <c r="H128" s="12">
        <f t="shared" si="19"/>
        <v>0</v>
      </c>
      <c r="I128" s="12">
        <f t="shared" si="20"/>
        <v>0</v>
      </c>
      <c r="J128" s="189"/>
      <c r="K128" s="220"/>
      <c r="L128" s="220"/>
      <c r="M128" s="3"/>
    </row>
    <row r="129" spans="1:13" s="2" customFormat="1" ht="15" hidden="1" customHeight="1">
      <c r="A129" s="6"/>
      <c r="B129" s="185"/>
      <c r="C129" s="12">
        <f t="shared" si="15"/>
        <v>0</v>
      </c>
      <c r="D129" s="12"/>
      <c r="E129" s="12">
        <f t="shared" si="16"/>
        <v>0</v>
      </c>
      <c r="F129" s="12">
        <f t="shared" si="17"/>
        <v>0</v>
      </c>
      <c r="G129" s="12">
        <f t="shared" si="18"/>
        <v>0</v>
      </c>
      <c r="H129" s="12">
        <f t="shared" si="19"/>
        <v>0</v>
      </c>
      <c r="I129" s="12">
        <f t="shared" si="20"/>
        <v>0</v>
      </c>
      <c r="J129" s="189"/>
      <c r="K129" s="220"/>
      <c r="L129" s="220"/>
      <c r="M129" s="3"/>
    </row>
    <row r="130" spans="1:13" s="2" customFormat="1" ht="15" hidden="1" customHeight="1">
      <c r="A130" s="6"/>
      <c r="B130" s="185"/>
      <c r="C130" s="12">
        <f t="shared" si="15"/>
        <v>0</v>
      </c>
      <c r="D130" s="12"/>
      <c r="E130" s="12">
        <f t="shared" si="16"/>
        <v>0</v>
      </c>
      <c r="F130" s="12">
        <f t="shared" si="17"/>
        <v>0</v>
      </c>
      <c r="G130" s="12">
        <f t="shared" si="18"/>
        <v>0</v>
      </c>
      <c r="H130" s="12">
        <f t="shared" si="19"/>
        <v>0</v>
      </c>
      <c r="I130" s="12">
        <f t="shared" si="20"/>
        <v>0</v>
      </c>
      <c r="J130" s="189"/>
      <c r="K130" s="220"/>
      <c r="L130" s="220"/>
      <c r="M130" s="3"/>
    </row>
    <row r="131" spans="1:13" s="2" customFormat="1" ht="15" hidden="1" customHeight="1">
      <c r="A131" s="6"/>
      <c r="B131" s="185"/>
      <c r="C131" s="12">
        <f t="shared" si="15"/>
        <v>1</v>
      </c>
      <c r="D131" s="12"/>
      <c r="E131" s="12">
        <f t="shared" si="16"/>
        <v>0</v>
      </c>
      <c r="F131" s="12">
        <f t="shared" si="17"/>
        <v>0</v>
      </c>
      <c r="G131" s="12">
        <f t="shared" si="18"/>
        <v>1</v>
      </c>
      <c r="H131" s="12">
        <f t="shared" si="19"/>
        <v>1</v>
      </c>
      <c r="I131" s="12">
        <f t="shared" si="20"/>
        <v>1</v>
      </c>
      <c r="J131" s="189"/>
      <c r="K131" s="220"/>
      <c r="L131" s="220"/>
      <c r="M131" s="3"/>
    </row>
    <row r="132" spans="1:13" s="2" customFormat="1" ht="15" hidden="1" customHeight="1">
      <c r="A132" s="6"/>
      <c r="B132" s="185"/>
      <c r="C132" s="12">
        <f t="shared" si="15"/>
        <v>0</v>
      </c>
      <c r="D132" s="12"/>
      <c r="E132" s="12">
        <f t="shared" si="16"/>
        <v>0</v>
      </c>
      <c r="F132" s="12">
        <f t="shared" si="17"/>
        <v>0</v>
      </c>
      <c r="G132" s="12">
        <f t="shared" si="18"/>
        <v>0</v>
      </c>
      <c r="H132" s="12">
        <f t="shared" si="19"/>
        <v>0</v>
      </c>
      <c r="I132" s="12">
        <f t="shared" si="20"/>
        <v>0</v>
      </c>
      <c r="J132" s="189"/>
      <c r="K132" s="220"/>
      <c r="L132" s="220"/>
      <c r="M132" s="3"/>
    </row>
    <row r="133" spans="1:13" s="2" customFormat="1" ht="15" hidden="1" customHeight="1">
      <c r="A133" s="6"/>
      <c r="B133" s="185"/>
      <c r="C133" s="12">
        <f t="shared" si="15"/>
        <v>0</v>
      </c>
      <c r="D133" s="12"/>
      <c r="E133" s="12">
        <f t="shared" si="16"/>
        <v>0</v>
      </c>
      <c r="F133" s="12">
        <f t="shared" si="17"/>
        <v>0</v>
      </c>
      <c r="G133" s="12">
        <f t="shared" si="18"/>
        <v>0</v>
      </c>
      <c r="H133" s="12">
        <f t="shared" si="19"/>
        <v>0</v>
      </c>
      <c r="I133" s="12">
        <f t="shared" si="20"/>
        <v>0</v>
      </c>
      <c r="J133" s="189"/>
      <c r="K133" s="220"/>
      <c r="L133" s="220"/>
      <c r="M133" s="3"/>
    </row>
    <row r="134" spans="1:13" s="2" customFormat="1" ht="15" hidden="1" customHeight="1">
      <c r="A134" s="6"/>
      <c r="B134" s="185"/>
      <c r="C134" s="12">
        <f t="shared" si="15"/>
        <v>1</v>
      </c>
      <c r="D134" s="12"/>
      <c r="E134" s="12">
        <f t="shared" si="16"/>
        <v>1</v>
      </c>
      <c r="F134" s="12">
        <f t="shared" si="17"/>
        <v>1</v>
      </c>
      <c r="G134" s="12">
        <f t="shared" si="18"/>
        <v>1</v>
      </c>
      <c r="H134" s="12">
        <f t="shared" si="19"/>
        <v>1</v>
      </c>
      <c r="I134" s="12">
        <f t="shared" si="20"/>
        <v>1</v>
      </c>
      <c r="J134" s="189"/>
      <c r="K134" s="220"/>
      <c r="L134" s="220"/>
      <c r="M134" s="3"/>
    </row>
    <row r="135" spans="1:13" s="2" customFormat="1" ht="15" hidden="1" customHeight="1">
      <c r="A135" s="6"/>
      <c r="B135" s="185"/>
      <c r="C135" s="12">
        <f t="shared" si="15"/>
        <v>1</v>
      </c>
      <c r="D135" s="12"/>
      <c r="E135" s="12">
        <f t="shared" si="16"/>
        <v>0</v>
      </c>
      <c r="F135" s="12">
        <f t="shared" si="17"/>
        <v>0</v>
      </c>
      <c r="G135" s="12">
        <f t="shared" si="18"/>
        <v>1</v>
      </c>
      <c r="H135" s="12">
        <f t="shared" si="19"/>
        <v>1</v>
      </c>
      <c r="I135" s="12">
        <f t="shared" si="20"/>
        <v>1</v>
      </c>
      <c r="J135" s="189"/>
      <c r="K135" s="220"/>
      <c r="L135" s="220"/>
      <c r="M135" s="3"/>
    </row>
    <row r="136" spans="1:13" s="2" customFormat="1" ht="15" hidden="1" customHeight="1">
      <c r="A136" s="6"/>
      <c r="B136" s="185"/>
      <c r="C136" s="12">
        <f t="shared" si="15"/>
        <v>0</v>
      </c>
      <c r="D136" s="12"/>
      <c r="E136" s="12">
        <f t="shared" si="16"/>
        <v>1</v>
      </c>
      <c r="F136" s="12">
        <f t="shared" si="17"/>
        <v>1</v>
      </c>
      <c r="G136" s="12">
        <f t="shared" si="18"/>
        <v>0</v>
      </c>
      <c r="H136" s="12">
        <f t="shared" si="19"/>
        <v>1</v>
      </c>
      <c r="I136" s="12">
        <f t="shared" si="20"/>
        <v>0</v>
      </c>
      <c r="J136" s="189"/>
      <c r="K136" s="220"/>
      <c r="L136" s="220"/>
      <c r="M136" s="3"/>
    </row>
    <row r="137" spans="1:13" s="2" customFormat="1" ht="15" hidden="1" customHeight="1">
      <c r="A137" s="6"/>
      <c r="B137" s="185"/>
      <c r="C137" s="12">
        <f t="shared" si="15"/>
        <v>0</v>
      </c>
      <c r="D137" s="12"/>
      <c r="E137" s="12">
        <f t="shared" si="16"/>
        <v>0</v>
      </c>
      <c r="F137" s="12">
        <f t="shared" si="17"/>
        <v>0</v>
      </c>
      <c r="G137" s="12">
        <f t="shared" si="18"/>
        <v>0</v>
      </c>
      <c r="H137" s="12">
        <f t="shared" si="19"/>
        <v>0</v>
      </c>
      <c r="I137" s="12">
        <f t="shared" si="20"/>
        <v>0</v>
      </c>
      <c r="J137" s="189"/>
      <c r="K137" s="220"/>
      <c r="L137" s="220"/>
      <c r="M137" s="3"/>
    </row>
    <row r="138" spans="1:13" s="2" customFormat="1" ht="15" hidden="1" customHeight="1">
      <c r="A138" s="6"/>
      <c r="B138" s="185"/>
      <c r="C138" s="12">
        <f t="shared" si="15"/>
        <v>1</v>
      </c>
      <c r="D138" s="12"/>
      <c r="E138" s="12">
        <f t="shared" si="16"/>
        <v>1</v>
      </c>
      <c r="F138" s="12">
        <f t="shared" si="17"/>
        <v>1</v>
      </c>
      <c r="G138" s="12">
        <f t="shared" si="18"/>
        <v>1</v>
      </c>
      <c r="H138" s="12">
        <f t="shared" si="19"/>
        <v>1</v>
      </c>
      <c r="I138" s="12">
        <f t="shared" si="20"/>
        <v>1</v>
      </c>
      <c r="J138" s="189"/>
      <c r="K138" s="220"/>
      <c r="L138" s="220"/>
      <c r="M138" s="3"/>
    </row>
    <row r="139" spans="1:13" s="2" customFormat="1" ht="15" hidden="1" customHeight="1">
      <c r="A139" s="6"/>
      <c r="B139" s="185"/>
      <c r="C139" s="12">
        <f t="shared" si="15"/>
        <v>0</v>
      </c>
      <c r="D139" s="12"/>
      <c r="E139" s="12">
        <f t="shared" si="16"/>
        <v>0</v>
      </c>
      <c r="F139" s="12">
        <f t="shared" si="17"/>
        <v>0</v>
      </c>
      <c r="G139" s="12">
        <f t="shared" si="18"/>
        <v>0</v>
      </c>
      <c r="H139" s="12">
        <f t="shared" si="19"/>
        <v>0</v>
      </c>
      <c r="I139" s="12">
        <f t="shared" si="20"/>
        <v>0</v>
      </c>
      <c r="J139" s="189"/>
      <c r="K139" s="220"/>
      <c r="L139" s="220"/>
      <c r="M139" s="3"/>
    </row>
    <row r="140" spans="1:13" s="2" customFormat="1" ht="15" hidden="1" customHeight="1">
      <c r="A140" s="6"/>
      <c r="B140" s="185"/>
      <c r="C140" s="12">
        <f t="shared" si="15"/>
        <v>0</v>
      </c>
      <c r="D140" s="12"/>
      <c r="E140" s="12">
        <f t="shared" si="16"/>
        <v>0</v>
      </c>
      <c r="F140" s="12">
        <f t="shared" si="17"/>
        <v>0</v>
      </c>
      <c r="G140" s="12">
        <f t="shared" si="18"/>
        <v>0</v>
      </c>
      <c r="H140" s="12">
        <f t="shared" si="19"/>
        <v>0</v>
      </c>
      <c r="I140" s="12">
        <f t="shared" si="20"/>
        <v>0</v>
      </c>
      <c r="J140" s="189"/>
      <c r="K140" s="220"/>
      <c r="L140" s="220"/>
      <c r="M140" s="3"/>
    </row>
    <row r="141" spans="1:13" s="2" customFormat="1" ht="15" hidden="1" customHeight="1">
      <c r="A141" s="6"/>
      <c r="B141" s="185"/>
      <c r="C141" s="12">
        <f t="shared" si="15"/>
        <v>1</v>
      </c>
      <c r="D141" s="12"/>
      <c r="E141" s="12">
        <f t="shared" si="16"/>
        <v>1</v>
      </c>
      <c r="F141" s="12">
        <f t="shared" si="17"/>
        <v>1</v>
      </c>
      <c r="G141" s="12">
        <f t="shared" si="18"/>
        <v>1</v>
      </c>
      <c r="H141" s="12">
        <f t="shared" si="19"/>
        <v>1</v>
      </c>
      <c r="I141" s="12">
        <f t="shared" si="20"/>
        <v>1</v>
      </c>
      <c r="J141" s="189"/>
      <c r="K141" s="220"/>
      <c r="L141" s="220"/>
      <c r="M141" s="3"/>
    </row>
    <row r="142" spans="1:13" s="2" customFormat="1" ht="15" hidden="1" customHeight="1">
      <c r="A142" s="6"/>
      <c r="B142" s="185"/>
      <c r="C142" s="12">
        <f t="shared" si="15"/>
        <v>0</v>
      </c>
      <c r="D142" s="12"/>
      <c r="E142" s="12">
        <f t="shared" si="16"/>
        <v>0</v>
      </c>
      <c r="F142" s="12">
        <f t="shared" si="17"/>
        <v>0</v>
      </c>
      <c r="G142" s="12">
        <f t="shared" si="18"/>
        <v>0</v>
      </c>
      <c r="H142" s="12">
        <f t="shared" si="19"/>
        <v>0</v>
      </c>
      <c r="I142" s="12">
        <f t="shared" si="20"/>
        <v>0</v>
      </c>
      <c r="J142" s="189"/>
      <c r="K142" s="220"/>
      <c r="L142" s="220"/>
      <c r="M142" s="3"/>
    </row>
    <row r="143" spans="1:13" s="2" customFormat="1" ht="15" hidden="1" customHeight="1">
      <c r="A143" s="6"/>
      <c r="B143" s="185"/>
      <c r="C143" s="12">
        <f t="shared" si="15"/>
        <v>0</v>
      </c>
      <c r="D143" s="12"/>
      <c r="E143" s="12">
        <f t="shared" si="16"/>
        <v>0</v>
      </c>
      <c r="F143" s="12">
        <f t="shared" si="17"/>
        <v>0</v>
      </c>
      <c r="G143" s="12">
        <f t="shared" si="18"/>
        <v>0</v>
      </c>
      <c r="H143" s="12">
        <f t="shared" si="19"/>
        <v>0</v>
      </c>
      <c r="I143" s="12">
        <f t="shared" si="20"/>
        <v>0</v>
      </c>
      <c r="J143" s="189"/>
      <c r="K143" s="220"/>
      <c r="L143" s="220"/>
      <c r="M143" s="3"/>
    </row>
    <row r="144" spans="1:13" s="2" customFormat="1" ht="15" hidden="1" customHeight="1">
      <c r="A144" s="6"/>
      <c r="B144" s="185"/>
      <c r="C144" s="12">
        <f t="shared" si="15"/>
        <v>1</v>
      </c>
      <c r="D144" s="12"/>
      <c r="E144" s="12">
        <f t="shared" si="16"/>
        <v>0</v>
      </c>
      <c r="F144" s="12">
        <f t="shared" si="17"/>
        <v>0</v>
      </c>
      <c r="G144" s="12">
        <f t="shared" si="18"/>
        <v>0</v>
      </c>
      <c r="H144" s="12">
        <f t="shared" si="19"/>
        <v>0</v>
      </c>
      <c r="I144" s="12">
        <f t="shared" si="20"/>
        <v>0</v>
      </c>
      <c r="J144" s="189"/>
      <c r="K144" s="220"/>
      <c r="L144" s="220"/>
      <c r="M144" s="3"/>
    </row>
    <row r="145" spans="1:13" s="2" customFormat="1" ht="15" hidden="1" customHeight="1">
      <c r="A145" s="6"/>
      <c r="B145" s="185"/>
      <c r="C145" s="12">
        <f t="shared" si="15"/>
        <v>0</v>
      </c>
      <c r="D145" s="12"/>
      <c r="E145" s="12">
        <f t="shared" si="16"/>
        <v>0</v>
      </c>
      <c r="F145" s="12">
        <f t="shared" si="17"/>
        <v>0</v>
      </c>
      <c r="G145" s="12">
        <f t="shared" si="18"/>
        <v>0</v>
      </c>
      <c r="H145" s="12">
        <f t="shared" si="19"/>
        <v>0</v>
      </c>
      <c r="I145" s="12">
        <f t="shared" si="20"/>
        <v>0</v>
      </c>
      <c r="J145" s="189"/>
      <c r="K145" s="220"/>
      <c r="L145" s="220"/>
      <c r="M145" s="3"/>
    </row>
    <row r="146" spans="1:13" s="2" customFormat="1" ht="15" hidden="1" customHeight="1">
      <c r="A146" s="6"/>
      <c r="B146" s="185"/>
      <c r="C146" s="12">
        <f t="shared" si="15"/>
        <v>0</v>
      </c>
      <c r="D146" s="12"/>
      <c r="E146" s="12">
        <f t="shared" si="16"/>
        <v>0</v>
      </c>
      <c r="F146" s="12">
        <f t="shared" si="17"/>
        <v>0</v>
      </c>
      <c r="G146" s="12">
        <f t="shared" si="18"/>
        <v>0</v>
      </c>
      <c r="H146" s="12">
        <f t="shared" si="19"/>
        <v>0</v>
      </c>
      <c r="I146" s="12">
        <f t="shared" si="20"/>
        <v>0</v>
      </c>
      <c r="J146" s="189"/>
      <c r="K146" s="220"/>
      <c r="L146" s="220"/>
      <c r="M146" s="3"/>
    </row>
    <row r="147" spans="1:13" s="2" customFormat="1" ht="15" hidden="1" customHeight="1">
      <c r="A147" s="6"/>
      <c r="B147" s="185"/>
      <c r="C147" s="12">
        <f t="shared" si="15"/>
        <v>0</v>
      </c>
      <c r="D147" s="12"/>
      <c r="E147" s="12">
        <f t="shared" si="16"/>
        <v>0</v>
      </c>
      <c r="F147" s="12">
        <f t="shared" si="17"/>
        <v>0</v>
      </c>
      <c r="G147" s="12">
        <f t="shared" si="18"/>
        <v>0</v>
      </c>
      <c r="H147" s="12">
        <f t="shared" si="19"/>
        <v>0</v>
      </c>
      <c r="I147" s="12">
        <f t="shared" si="20"/>
        <v>0</v>
      </c>
      <c r="J147" s="189"/>
      <c r="K147" s="220"/>
      <c r="L147" s="220"/>
      <c r="M147" s="3"/>
    </row>
    <row r="148" spans="1:13" s="2" customFormat="1" ht="15" hidden="1" customHeight="1">
      <c r="A148" s="6"/>
      <c r="B148" s="185"/>
      <c r="C148" s="12">
        <f t="shared" si="15"/>
        <v>0</v>
      </c>
      <c r="D148" s="12"/>
      <c r="E148" s="12">
        <f t="shared" si="16"/>
        <v>0</v>
      </c>
      <c r="F148" s="12">
        <f t="shared" si="17"/>
        <v>0</v>
      </c>
      <c r="G148" s="12">
        <f t="shared" si="18"/>
        <v>0</v>
      </c>
      <c r="H148" s="12">
        <f t="shared" si="19"/>
        <v>0</v>
      </c>
      <c r="I148" s="12">
        <f t="shared" si="20"/>
        <v>0</v>
      </c>
      <c r="J148" s="189"/>
      <c r="K148" s="220"/>
      <c r="L148" s="220"/>
      <c r="M148" s="3"/>
    </row>
    <row r="149" spans="1:13" s="2" customFormat="1" ht="15" hidden="1" customHeight="1">
      <c r="A149" s="6"/>
      <c r="B149" s="185"/>
      <c r="C149" s="12">
        <f t="shared" si="15"/>
        <v>0</v>
      </c>
      <c r="D149" s="12"/>
      <c r="E149" s="12">
        <f t="shared" si="16"/>
        <v>0</v>
      </c>
      <c r="F149" s="12">
        <f t="shared" si="17"/>
        <v>0</v>
      </c>
      <c r="G149" s="12">
        <f t="shared" si="18"/>
        <v>0</v>
      </c>
      <c r="H149" s="12">
        <f t="shared" si="19"/>
        <v>0</v>
      </c>
      <c r="I149" s="12">
        <f t="shared" si="20"/>
        <v>0</v>
      </c>
      <c r="J149" s="189"/>
      <c r="K149" s="220"/>
      <c r="L149" s="220"/>
      <c r="M149" s="3"/>
    </row>
    <row r="150" spans="1:13" s="2" customFormat="1" ht="15" hidden="1" customHeight="1">
      <c r="A150" s="6"/>
      <c r="B150" s="185"/>
      <c r="C150" s="12">
        <f t="shared" si="15"/>
        <v>0</v>
      </c>
      <c r="D150" s="12"/>
      <c r="E150" s="12">
        <f t="shared" si="16"/>
        <v>0</v>
      </c>
      <c r="F150" s="12">
        <f t="shared" si="17"/>
        <v>0</v>
      </c>
      <c r="G150" s="12">
        <f t="shared" si="18"/>
        <v>0</v>
      </c>
      <c r="H150" s="12">
        <f t="shared" si="19"/>
        <v>0</v>
      </c>
      <c r="I150" s="12">
        <f t="shared" si="20"/>
        <v>0</v>
      </c>
      <c r="J150" s="189"/>
      <c r="K150" s="220"/>
      <c r="L150" s="220"/>
      <c r="M150" s="3"/>
    </row>
    <row r="151" spans="1:13" s="2" customFormat="1" ht="15" hidden="1" customHeight="1">
      <c r="A151" s="6"/>
      <c r="B151" s="185"/>
      <c r="C151" s="12">
        <f t="shared" si="15"/>
        <v>1</v>
      </c>
      <c r="D151" s="12"/>
      <c r="E151" s="12">
        <f t="shared" si="16"/>
        <v>0</v>
      </c>
      <c r="F151" s="12">
        <f t="shared" si="17"/>
        <v>0</v>
      </c>
      <c r="G151" s="12">
        <f t="shared" si="18"/>
        <v>1</v>
      </c>
      <c r="H151" s="12">
        <f t="shared" si="19"/>
        <v>1</v>
      </c>
      <c r="I151" s="12">
        <f t="shared" si="20"/>
        <v>1</v>
      </c>
      <c r="J151" s="189"/>
      <c r="K151" s="220"/>
      <c r="L151" s="220"/>
      <c r="M151" s="3"/>
    </row>
    <row r="152" spans="1:13" s="2" customFormat="1" ht="15" hidden="1" customHeight="1">
      <c r="A152" s="6"/>
      <c r="B152" s="185"/>
      <c r="C152" s="12">
        <f t="shared" si="15"/>
        <v>1</v>
      </c>
      <c r="D152" s="12"/>
      <c r="E152" s="12">
        <f t="shared" si="16"/>
        <v>1</v>
      </c>
      <c r="F152" s="12">
        <f t="shared" si="17"/>
        <v>1</v>
      </c>
      <c r="G152" s="12">
        <f t="shared" si="18"/>
        <v>1</v>
      </c>
      <c r="H152" s="12">
        <f t="shared" si="19"/>
        <v>0</v>
      </c>
      <c r="I152" s="12">
        <f t="shared" si="20"/>
        <v>0</v>
      </c>
      <c r="J152" s="189"/>
      <c r="K152" s="220"/>
      <c r="L152" s="220"/>
      <c r="M152" s="3"/>
    </row>
    <row r="153" spans="1:13" s="2" customFormat="1" ht="15" hidden="1" customHeight="1">
      <c r="A153" s="6"/>
      <c r="B153" s="185"/>
      <c r="C153" s="12">
        <f t="shared" si="15"/>
        <v>0</v>
      </c>
      <c r="D153" s="12"/>
      <c r="E153" s="12">
        <f t="shared" si="16"/>
        <v>0</v>
      </c>
      <c r="F153" s="12">
        <f t="shared" si="17"/>
        <v>0</v>
      </c>
      <c r="G153" s="12">
        <f t="shared" si="18"/>
        <v>0</v>
      </c>
      <c r="H153" s="12">
        <f t="shared" si="19"/>
        <v>0</v>
      </c>
      <c r="I153" s="12">
        <f t="shared" si="20"/>
        <v>0</v>
      </c>
      <c r="J153" s="189"/>
      <c r="K153" s="220"/>
      <c r="L153" s="220"/>
      <c r="M153" s="3"/>
    </row>
    <row r="154" spans="1:13" s="2" customFormat="1" ht="15" hidden="1" customHeight="1">
      <c r="A154" s="6"/>
      <c r="B154" s="185"/>
      <c r="C154" s="12">
        <f t="shared" si="15"/>
        <v>0</v>
      </c>
      <c r="D154" s="12"/>
      <c r="E154" s="12">
        <f t="shared" si="16"/>
        <v>0</v>
      </c>
      <c r="F154" s="12">
        <f t="shared" si="17"/>
        <v>0</v>
      </c>
      <c r="G154" s="12">
        <f t="shared" si="18"/>
        <v>0</v>
      </c>
      <c r="H154" s="12">
        <f t="shared" si="19"/>
        <v>0</v>
      </c>
      <c r="I154" s="12">
        <f t="shared" si="20"/>
        <v>0</v>
      </c>
      <c r="J154" s="189"/>
      <c r="K154" s="220"/>
      <c r="L154" s="220"/>
      <c r="M154" s="3"/>
    </row>
    <row r="155" spans="1:13" s="2" customFormat="1" ht="15" hidden="1" customHeight="1">
      <c r="A155" s="6"/>
      <c r="B155" s="185"/>
      <c r="C155" s="12">
        <f t="shared" ref="C155:C162" si="21">+IF(C70="○",IF(J70="足立",1,0),0)</f>
        <v>0</v>
      </c>
      <c r="D155" s="12"/>
      <c r="E155" s="12">
        <f t="shared" ref="E155:E162" si="22">+IF(E70="○",IF(J70="足立",1,0),0)</f>
        <v>0</v>
      </c>
      <c r="F155" s="12">
        <f t="shared" ref="F155:F162" si="23">+IF(F70="○",IF(J70="足立",1,0),0)</f>
        <v>0</v>
      </c>
      <c r="G155" s="12">
        <f t="shared" ref="G155:G162" si="24">+IF(G70="○",IF(J70="足立",1,0),0)</f>
        <v>0</v>
      </c>
      <c r="H155" s="12">
        <f t="shared" ref="H155:H162" si="25">+IF(H70="○",IF(J70="足立",1,0),0)</f>
        <v>0</v>
      </c>
      <c r="I155" s="12">
        <f t="shared" ref="I155:I162" si="26">+IF(I70="○",IF(J70="足立",1,0),0)</f>
        <v>0</v>
      </c>
      <c r="J155" s="189"/>
      <c r="K155" s="220"/>
      <c r="L155" s="220"/>
      <c r="M155" s="3"/>
    </row>
    <row r="156" spans="1:13" s="2" customFormat="1" ht="15" hidden="1" customHeight="1">
      <c r="A156" s="6"/>
      <c r="B156" s="185"/>
      <c r="C156" s="12">
        <f t="shared" si="21"/>
        <v>0</v>
      </c>
      <c r="D156" s="12"/>
      <c r="E156" s="12">
        <f t="shared" si="22"/>
        <v>0</v>
      </c>
      <c r="F156" s="12">
        <f t="shared" si="23"/>
        <v>0</v>
      </c>
      <c r="G156" s="12">
        <f t="shared" si="24"/>
        <v>0</v>
      </c>
      <c r="H156" s="12">
        <f t="shared" si="25"/>
        <v>0</v>
      </c>
      <c r="I156" s="12">
        <f t="shared" si="26"/>
        <v>0</v>
      </c>
      <c r="J156" s="189"/>
      <c r="K156" s="220"/>
      <c r="L156" s="220"/>
      <c r="M156" s="3"/>
    </row>
    <row r="157" spans="1:13" s="2" customFormat="1" ht="15" hidden="1" customHeight="1">
      <c r="A157" s="6"/>
      <c r="B157" s="185"/>
      <c r="C157" s="12">
        <f t="shared" si="21"/>
        <v>0</v>
      </c>
      <c r="D157" s="12"/>
      <c r="E157" s="12">
        <f t="shared" si="22"/>
        <v>0</v>
      </c>
      <c r="F157" s="12">
        <f t="shared" si="23"/>
        <v>0</v>
      </c>
      <c r="G157" s="12">
        <f t="shared" si="24"/>
        <v>0</v>
      </c>
      <c r="H157" s="12">
        <f t="shared" si="25"/>
        <v>0</v>
      </c>
      <c r="I157" s="12">
        <f t="shared" si="26"/>
        <v>0</v>
      </c>
      <c r="J157" s="189"/>
      <c r="K157" s="220"/>
      <c r="L157" s="220"/>
      <c r="M157" s="3"/>
    </row>
    <row r="158" spans="1:13" s="2" customFormat="1" ht="15" hidden="1" customHeight="1">
      <c r="A158" s="6"/>
      <c r="B158" s="185"/>
      <c r="C158" s="12">
        <f t="shared" si="21"/>
        <v>0</v>
      </c>
      <c r="D158" s="12"/>
      <c r="E158" s="12">
        <f t="shared" si="22"/>
        <v>0</v>
      </c>
      <c r="F158" s="12">
        <f t="shared" si="23"/>
        <v>0</v>
      </c>
      <c r="G158" s="12">
        <f t="shared" si="24"/>
        <v>0</v>
      </c>
      <c r="H158" s="12">
        <f t="shared" si="25"/>
        <v>0</v>
      </c>
      <c r="I158" s="12">
        <f t="shared" si="26"/>
        <v>0</v>
      </c>
      <c r="J158" s="189"/>
      <c r="K158" s="220"/>
      <c r="L158" s="220"/>
      <c r="M158" s="3"/>
    </row>
    <row r="159" spans="1:13" s="2" customFormat="1" ht="15" hidden="1" customHeight="1">
      <c r="A159" s="6"/>
      <c r="B159" s="185"/>
      <c r="C159" s="12">
        <f t="shared" si="21"/>
        <v>1</v>
      </c>
      <c r="D159" s="12"/>
      <c r="E159" s="12">
        <f t="shared" si="22"/>
        <v>0</v>
      </c>
      <c r="F159" s="12">
        <f t="shared" si="23"/>
        <v>0</v>
      </c>
      <c r="G159" s="12">
        <f t="shared" si="24"/>
        <v>1</v>
      </c>
      <c r="H159" s="12">
        <f t="shared" si="25"/>
        <v>1</v>
      </c>
      <c r="I159" s="12">
        <f t="shared" si="26"/>
        <v>1</v>
      </c>
      <c r="J159" s="189"/>
      <c r="K159" s="220"/>
      <c r="L159" s="220"/>
      <c r="M159" s="3"/>
    </row>
    <row r="160" spans="1:13" s="2" customFormat="1" ht="15" hidden="1" customHeight="1">
      <c r="A160" s="6"/>
      <c r="B160" s="185"/>
      <c r="C160" s="12">
        <f t="shared" si="21"/>
        <v>1</v>
      </c>
      <c r="D160" s="12"/>
      <c r="E160" s="12">
        <f t="shared" si="22"/>
        <v>0</v>
      </c>
      <c r="F160" s="12">
        <f t="shared" si="23"/>
        <v>0</v>
      </c>
      <c r="G160" s="12">
        <f t="shared" si="24"/>
        <v>0</v>
      </c>
      <c r="H160" s="12">
        <f t="shared" si="25"/>
        <v>0</v>
      </c>
      <c r="I160" s="12">
        <f t="shared" si="26"/>
        <v>1</v>
      </c>
      <c r="J160" s="189"/>
      <c r="K160" s="220"/>
      <c r="L160" s="220"/>
      <c r="M160" s="3"/>
    </row>
    <row r="161" spans="1:13" s="2" customFormat="1" ht="15" hidden="1" customHeight="1">
      <c r="A161" s="6"/>
      <c r="B161" s="185"/>
      <c r="C161" s="12">
        <f t="shared" si="21"/>
        <v>0</v>
      </c>
      <c r="D161" s="12"/>
      <c r="E161" s="12">
        <f t="shared" si="22"/>
        <v>0</v>
      </c>
      <c r="F161" s="12">
        <f t="shared" si="23"/>
        <v>0</v>
      </c>
      <c r="G161" s="12">
        <f t="shared" si="24"/>
        <v>0</v>
      </c>
      <c r="H161" s="12">
        <f t="shared" si="25"/>
        <v>0</v>
      </c>
      <c r="I161" s="12">
        <f t="shared" si="26"/>
        <v>0</v>
      </c>
      <c r="J161" s="189"/>
      <c r="K161" s="220"/>
      <c r="L161" s="220"/>
      <c r="M161" s="3"/>
    </row>
    <row r="162" spans="1:13" s="2" customFormat="1" ht="15" hidden="1" customHeight="1">
      <c r="A162" s="6"/>
      <c r="B162" s="185"/>
      <c r="C162" s="12">
        <f t="shared" si="21"/>
        <v>0</v>
      </c>
      <c r="D162" s="12"/>
      <c r="E162" s="12">
        <f t="shared" si="22"/>
        <v>0</v>
      </c>
      <c r="F162" s="12">
        <f t="shared" si="23"/>
        <v>0</v>
      </c>
      <c r="G162" s="12">
        <f t="shared" si="24"/>
        <v>0</v>
      </c>
      <c r="H162" s="12">
        <f t="shared" si="25"/>
        <v>0</v>
      </c>
      <c r="I162" s="12">
        <f t="shared" si="26"/>
        <v>0</v>
      </c>
      <c r="J162" s="189"/>
      <c r="K162" s="220"/>
      <c r="L162" s="220"/>
      <c r="M162" s="3"/>
    </row>
    <row r="163" spans="1:13" s="2" customFormat="1" ht="15" hidden="1" customHeight="1">
      <c r="A163" s="6"/>
      <c r="B163" s="185"/>
      <c r="C163" s="12">
        <f t="shared" ref="C163:C166" si="27">+IF(C78="○",IF(J78="足立",1,0),0)</f>
        <v>1</v>
      </c>
      <c r="D163" s="12"/>
      <c r="E163" s="12">
        <f t="shared" ref="E163:E166" si="28">+IF(E78="○",IF(J78="足立",1,0),0)</f>
        <v>0</v>
      </c>
      <c r="F163" s="12">
        <f t="shared" ref="F163:F166" si="29">+IF(F78="○",IF(J78="足立",1,0),0)</f>
        <v>0</v>
      </c>
      <c r="G163" s="12">
        <f t="shared" ref="G163:G166" si="30">+IF(G78="○",IF(J78="足立",1,0),0)</f>
        <v>0</v>
      </c>
      <c r="H163" s="12">
        <f t="shared" ref="H163:H166" si="31">+IF(H78="○",IF(J78="足立",1,0),0)</f>
        <v>1</v>
      </c>
      <c r="I163" s="12">
        <f t="shared" ref="I163:I166" si="32">+IF(I78="○",IF(J78="足立",1,0),0)</f>
        <v>1</v>
      </c>
      <c r="J163" s="189"/>
      <c r="K163" s="220"/>
      <c r="L163" s="220"/>
      <c r="M163" s="3"/>
    </row>
    <row r="164" spans="1:13" s="2" customFormat="1" ht="15" hidden="1" customHeight="1">
      <c r="A164" s="6"/>
      <c r="B164" s="185"/>
      <c r="C164" s="12">
        <f t="shared" si="27"/>
        <v>0</v>
      </c>
      <c r="D164" s="12"/>
      <c r="E164" s="12">
        <f t="shared" si="28"/>
        <v>0</v>
      </c>
      <c r="F164" s="12">
        <f t="shared" si="29"/>
        <v>0</v>
      </c>
      <c r="G164" s="12">
        <f t="shared" si="30"/>
        <v>0</v>
      </c>
      <c r="H164" s="12">
        <f t="shared" si="31"/>
        <v>0</v>
      </c>
      <c r="I164" s="12">
        <f t="shared" si="32"/>
        <v>0</v>
      </c>
      <c r="J164" s="189"/>
      <c r="K164" s="220"/>
      <c r="L164" s="220"/>
      <c r="M164" s="3"/>
    </row>
    <row r="165" spans="1:13" s="2" customFormat="1" ht="15" hidden="1" customHeight="1">
      <c r="A165" s="6"/>
      <c r="B165" s="185"/>
      <c r="C165" s="12">
        <f t="shared" si="27"/>
        <v>0</v>
      </c>
      <c r="D165" s="12"/>
      <c r="E165" s="12">
        <f t="shared" si="28"/>
        <v>0</v>
      </c>
      <c r="F165" s="12">
        <f t="shared" si="29"/>
        <v>0</v>
      </c>
      <c r="G165" s="12">
        <f t="shared" si="30"/>
        <v>0</v>
      </c>
      <c r="H165" s="12">
        <f t="shared" si="31"/>
        <v>0</v>
      </c>
      <c r="I165" s="12">
        <f t="shared" si="32"/>
        <v>0</v>
      </c>
      <c r="J165" s="189"/>
      <c r="K165" s="220"/>
      <c r="L165" s="220"/>
      <c r="M165" s="3"/>
    </row>
    <row r="166" spans="1:13" s="2" customFormat="1" ht="15" hidden="1" customHeight="1">
      <c r="A166" s="6"/>
      <c r="B166" s="185"/>
      <c r="C166" s="12">
        <f t="shared" si="27"/>
        <v>0</v>
      </c>
      <c r="D166" s="12"/>
      <c r="E166" s="12">
        <f t="shared" si="28"/>
        <v>0</v>
      </c>
      <c r="F166" s="12">
        <f t="shared" si="29"/>
        <v>0</v>
      </c>
      <c r="G166" s="12">
        <f t="shared" si="30"/>
        <v>0</v>
      </c>
      <c r="H166" s="12">
        <f t="shared" si="31"/>
        <v>0</v>
      </c>
      <c r="I166" s="12">
        <f t="shared" si="32"/>
        <v>0</v>
      </c>
      <c r="J166" s="189"/>
      <c r="K166" s="220"/>
      <c r="L166" s="220"/>
      <c r="M166" s="3"/>
    </row>
    <row r="167" spans="1:13" s="2" customFormat="1" ht="15" hidden="1" customHeight="1">
      <c r="A167" s="216"/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3"/>
    </row>
    <row r="168" spans="1:13" s="2" customFormat="1" ht="15" hidden="1" customHeight="1">
      <c r="A168" s="6"/>
      <c r="B168" s="12" t="s">
        <v>174</v>
      </c>
      <c r="C168" s="196">
        <f t="shared" ref="C168:C199" si="33">+IF(C6="○",IF(J6="荒川",1,0),0)</f>
        <v>0</v>
      </c>
      <c r="D168" s="196"/>
      <c r="E168" s="196">
        <f t="shared" ref="E168:E199" si="34">+IF(E6="○",IF(J6="荒川",1,0),0)</f>
        <v>0</v>
      </c>
      <c r="F168" s="196">
        <f t="shared" ref="F168:F199" si="35">+IF(F6="○",IF(J6="荒川",1,0),0)</f>
        <v>0</v>
      </c>
      <c r="G168" s="196">
        <f t="shared" ref="G168:G199" si="36">+IF(G6="○",IF(J6="荒川",1,0),0)</f>
        <v>0</v>
      </c>
      <c r="H168" s="196">
        <f t="shared" ref="H168:H199" si="37">+IF(H6="○",IF(J6="荒川",1,0),0)</f>
        <v>0</v>
      </c>
      <c r="I168" s="196">
        <f t="shared" ref="I168:I199" si="38">+IF(I6="○",IF(J6="荒川",1,0),0)</f>
        <v>0</v>
      </c>
      <c r="J168" s="189"/>
      <c r="K168" s="220"/>
      <c r="L168" s="220"/>
      <c r="M168" s="3"/>
    </row>
    <row r="169" spans="1:13" s="2" customFormat="1" ht="15" hidden="1" customHeight="1">
      <c r="A169" s="6"/>
      <c r="C169" s="196">
        <f t="shared" si="33"/>
        <v>1</v>
      </c>
      <c r="D169" s="196"/>
      <c r="E169" s="196">
        <f t="shared" si="34"/>
        <v>1</v>
      </c>
      <c r="F169" s="196">
        <f t="shared" si="35"/>
        <v>1</v>
      </c>
      <c r="G169" s="196">
        <f t="shared" si="36"/>
        <v>1</v>
      </c>
      <c r="H169" s="196">
        <f t="shared" si="37"/>
        <v>1</v>
      </c>
      <c r="I169" s="196">
        <f t="shared" si="38"/>
        <v>1</v>
      </c>
      <c r="J169" s="189"/>
      <c r="K169" s="220"/>
      <c r="L169" s="220"/>
      <c r="M169" s="3"/>
    </row>
    <row r="170" spans="1:13" s="2" customFormat="1" ht="15" hidden="1" customHeight="1">
      <c r="A170" s="6"/>
      <c r="C170" s="196">
        <f t="shared" si="33"/>
        <v>1</v>
      </c>
      <c r="D170" s="196"/>
      <c r="E170" s="196">
        <f t="shared" si="34"/>
        <v>1</v>
      </c>
      <c r="F170" s="196">
        <f t="shared" si="35"/>
        <v>1</v>
      </c>
      <c r="G170" s="196">
        <f t="shared" si="36"/>
        <v>1</v>
      </c>
      <c r="H170" s="196">
        <f t="shared" si="37"/>
        <v>1</v>
      </c>
      <c r="I170" s="196">
        <f t="shared" si="38"/>
        <v>1</v>
      </c>
      <c r="J170" s="189"/>
      <c r="K170" s="220"/>
      <c r="L170" s="220"/>
      <c r="M170" s="3"/>
    </row>
    <row r="171" spans="1:13" s="2" customFormat="1" ht="15" hidden="1" customHeight="1">
      <c r="A171" s="6"/>
      <c r="C171" s="196">
        <f t="shared" si="33"/>
        <v>0</v>
      </c>
      <c r="D171" s="196"/>
      <c r="E171" s="196">
        <f t="shared" si="34"/>
        <v>0</v>
      </c>
      <c r="F171" s="196">
        <f t="shared" si="35"/>
        <v>0</v>
      </c>
      <c r="G171" s="196">
        <f t="shared" si="36"/>
        <v>0</v>
      </c>
      <c r="H171" s="196">
        <f t="shared" si="37"/>
        <v>0</v>
      </c>
      <c r="I171" s="196">
        <f t="shared" si="38"/>
        <v>0</v>
      </c>
      <c r="J171" s="189"/>
      <c r="K171" s="220"/>
      <c r="L171" s="220"/>
      <c r="M171" s="3"/>
    </row>
    <row r="172" spans="1:13" s="2" customFormat="1" ht="15" hidden="1" customHeight="1">
      <c r="A172" s="6"/>
      <c r="B172" s="185"/>
      <c r="C172" s="196">
        <f t="shared" si="33"/>
        <v>0</v>
      </c>
      <c r="D172" s="196"/>
      <c r="E172" s="196">
        <f t="shared" si="34"/>
        <v>0</v>
      </c>
      <c r="F172" s="196">
        <f t="shared" si="35"/>
        <v>0</v>
      </c>
      <c r="G172" s="196">
        <f t="shared" si="36"/>
        <v>0</v>
      </c>
      <c r="H172" s="196">
        <f t="shared" si="37"/>
        <v>0</v>
      </c>
      <c r="I172" s="196">
        <f t="shared" si="38"/>
        <v>0</v>
      </c>
      <c r="J172" s="189"/>
      <c r="K172" s="220"/>
      <c r="L172" s="220"/>
      <c r="M172" s="3"/>
    </row>
    <row r="173" spans="1:13" s="2" customFormat="1" ht="15" hidden="1" customHeight="1">
      <c r="A173" s="6"/>
      <c r="B173" s="185"/>
      <c r="C173" s="196">
        <f t="shared" si="33"/>
        <v>0</v>
      </c>
      <c r="D173" s="196"/>
      <c r="E173" s="196">
        <f t="shared" si="34"/>
        <v>0</v>
      </c>
      <c r="F173" s="196">
        <f t="shared" si="35"/>
        <v>0</v>
      </c>
      <c r="G173" s="196">
        <f t="shared" si="36"/>
        <v>0</v>
      </c>
      <c r="H173" s="196">
        <f t="shared" si="37"/>
        <v>0</v>
      </c>
      <c r="I173" s="196">
        <f t="shared" si="38"/>
        <v>0</v>
      </c>
      <c r="J173" s="189"/>
      <c r="K173" s="220"/>
      <c r="L173" s="220"/>
      <c r="M173" s="3"/>
    </row>
    <row r="174" spans="1:13" s="2" customFormat="1" ht="15" hidden="1" customHeight="1">
      <c r="A174" s="6"/>
      <c r="B174" s="185"/>
      <c r="C174" s="196">
        <f t="shared" si="33"/>
        <v>0</v>
      </c>
      <c r="D174" s="196"/>
      <c r="E174" s="196">
        <f t="shared" si="34"/>
        <v>0</v>
      </c>
      <c r="F174" s="196">
        <f t="shared" si="35"/>
        <v>0</v>
      </c>
      <c r="G174" s="196">
        <f t="shared" si="36"/>
        <v>0</v>
      </c>
      <c r="H174" s="196">
        <f t="shared" si="37"/>
        <v>0</v>
      </c>
      <c r="I174" s="196">
        <f t="shared" si="38"/>
        <v>0</v>
      </c>
      <c r="J174" s="189"/>
      <c r="K174" s="220"/>
      <c r="L174" s="220"/>
      <c r="M174" s="3"/>
    </row>
    <row r="175" spans="1:13" s="2" customFormat="1" ht="15" hidden="1" customHeight="1">
      <c r="A175" s="6"/>
      <c r="B175" s="185"/>
      <c r="C175" s="196">
        <f t="shared" si="33"/>
        <v>0</v>
      </c>
      <c r="D175" s="196"/>
      <c r="E175" s="196">
        <f t="shared" si="34"/>
        <v>0</v>
      </c>
      <c r="F175" s="196">
        <f t="shared" si="35"/>
        <v>0</v>
      </c>
      <c r="G175" s="196">
        <f t="shared" si="36"/>
        <v>0</v>
      </c>
      <c r="H175" s="196">
        <f t="shared" si="37"/>
        <v>0</v>
      </c>
      <c r="I175" s="196">
        <f t="shared" si="38"/>
        <v>0</v>
      </c>
      <c r="J175" s="189"/>
      <c r="K175" s="220"/>
      <c r="L175" s="220"/>
      <c r="M175" s="3"/>
    </row>
    <row r="176" spans="1:13" s="2" customFormat="1" ht="15" hidden="1" customHeight="1">
      <c r="A176" s="6"/>
      <c r="B176" s="185"/>
      <c r="C176" s="196">
        <f t="shared" si="33"/>
        <v>0</v>
      </c>
      <c r="D176" s="196"/>
      <c r="E176" s="196">
        <f t="shared" si="34"/>
        <v>0</v>
      </c>
      <c r="F176" s="196">
        <f t="shared" si="35"/>
        <v>0</v>
      </c>
      <c r="G176" s="196">
        <f t="shared" si="36"/>
        <v>0</v>
      </c>
      <c r="H176" s="196">
        <f t="shared" si="37"/>
        <v>0</v>
      </c>
      <c r="I176" s="196">
        <f t="shared" si="38"/>
        <v>0</v>
      </c>
      <c r="J176" s="189"/>
      <c r="K176" s="220"/>
      <c r="L176" s="220"/>
      <c r="M176" s="3"/>
    </row>
    <row r="177" spans="1:13" s="2" customFormat="1" ht="15" hidden="1" customHeight="1">
      <c r="A177" s="6"/>
      <c r="B177" s="185"/>
      <c r="C177" s="196">
        <f t="shared" si="33"/>
        <v>0</v>
      </c>
      <c r="D177" s="196"/>
      <c r="E177" s="196">
        <f t="shared" si="34"/>
        <v>0</v>
      </c>
      <c r="F177" s="196">
        <f t="shared" si="35"/>
        <v>0</v>
      </c>
      <c r="G177" s="196">
        <f t="shared" si="36"/>
        <v>0</v>
      </c>
      <c r="H177" s="196">
        <f t="shared" si="37"/>
        <v>0</v>
      </c>
      <c r="I177" s="196">
        <f t="shared" si="38"/>
        <v>0</v>
      </c>
      <c r="J177" s="189"/>
      <c r="K177" s="220"/>
      <c r="L177" s="220"/>
      <c r="M177" s="3"/>
    </row>
    <row r="178" spans="1:13" s="2" customFormat="1" ht="15" hidden="1" customHeight="1">
      <c r="A178" s="6"/>
      <c r="B178" s="185"/>
      <c r="C178" s="196">
        <f t="shared" si="33"/>
        <v>0</v>
      </c>
      <c r="D178" s="196"/>
      <c r="E178" s="196">
        <f t="shared" si="34"/>
        <v>0</v>
      </c>
      <c r="F178" s="196">
        <f t="shared" si="35"/>
        <v>0</v>
      </c>
      <c r="G178" s="196">
        <f t="shared" si="36"/>
        <v>0</v>
      </c>
      <c r="H178" s="196">
        <f t="shared" si="37"/>
        <v>0</v>
      </c>
      <c r="I178" s="196">
        <f t="shared" si="38"/>
        <v>0</v>
      </c>
      <c r="J178" s="189"/>
      <c r="K178" s="220"/>
      <c r="L178" s="220"/>
      <c r="M178" s="3"/>
    </row>
    <row r="179" spans="1:13" s="2" customFormat="1" ht="15" hidden="1" customHeight="1">
      <c r="A179" s="6"/>
      <c r="B179" s="185"/>
      <c r="C179" s="196">
        <f t="shared" si="33"/>
        <v>0</v>
      </c>
      <c r="D179" s="196"/>
      <c r="E179" s="196">
        <f t="shared" si="34"/>
        <v>0</v>
      </c>
      <c r="F179" s="196">
        <f t="shared" si="35"/>
        <v>0</v>
      </c>
      <c r="G179" s="196">
        <f t="shared" si="36"/>
        <v>0</v>
      </c>
      <c r="H179" s="196">
        <f t="shared" si="37"/>
        <v>0</v>
      </c>
      <c r="I179" s="196">
        <f t="shared" si="38"/>
        <v>0</v>
      </c>
      <c r="J179" s="189"/>
      <c r="K179" s="220"/>
      <c r="L179" s="220"/>
      <c r="M179" s="3"/>
    </row>
    <row r="180" spans="1:13" s="2" customFormat="1" ht="15" hidden="1" customHeight="1">
      <c r="A180" s="6"/>
      <c r="B180" s="185"/>
      <c r="C180" s="196">
        <f t="shared" si="33"/>
        <v>0</v>
      </c>
      <c r="D180" s="196"/>
      <c r="E180" s="196">
        <f t="shared" si="34"/>
        <v>0</v>
      </c>
      <c r="F180" s="196">
        <f t="shared" si="35"/>
        <v>0</v>
      </c>
      <c r="G180" s="196">
        <f t="shared" si="36"/>
        <v>0</v>
      </c>
      <c r="H180" s="196">
        <f t="shared" si="37"/>
        <v>0</v>
      </c>
      <c r="I180" s="196">
        <f t="shared" si="38"/>
        <v>0</v>
      </c>
      <c r="J180" s="189"/>
      <c r="K180" s="220"/>
      <c r="L180" s="220"/>
      <c r="M180" s="3"/>
    </row>
    <row r="181" spans="1:13" s="2" customFormat="1" ht="15" hidden="1" customHeight="1">
      <c r="A181" s="6"/>
      <c r="B181" s="185"/>
      <c r="C181" s="196">
        <f t="shared" si="33"/>
        <v>0</v>
      </c>
      <c r="D181" s="196"/>
      <c r="E181" s="196">
        <f t="shared" si="34"/>
        <v>0</v>
      </c>
      <c r="F181" s="196">
        <f t="shared" si="35"/>
        <v>0</v>
      </c>
      <c r="G181" s="196">
        <f t="shared" si="36"/>
        <v>0</v>
      </c>
      <c r="H181" s="196">
        <f t="shared" si="37"/>
        <v>0</v>
      </c>
      <c r="I181" s="196">
        <f t="shared" si="38"/>
        <v>0</v>
      </c>
      <c r="J181" s="189"/>
      <c r="K181" s="220"/>
      <c r="L181" s="220"/>
      <c r="M181" s="3"/>
    </row>
    <row r="182" spans="1:13" s="2" customFormat="1" ht="15" hidden="1" customHeight="1">
      <c r="A182" s="6"/>
      <c r="B182" s="185"/>
      <c r="C182" s="196">
        <f t="shared" si="33"/>
        <v>0</v>
      </c>
      <c r="D182" s="196"/>
      <c r="E182" s="196">
        <f t="shared" si="34"/>
        <v>0</v>
      </c>
      <c r="F182" s="196">
        <f t="shared" si="35"/>
        <v>0</v>
      </c>
      <c r="G182" s="196">
        <f t="shared" si="36"/>
        <v>0</v>
      </c>
      <c r="H182" s="196">
        <f t="shared" si="37"/>
        <v>0</v>
      </c>
      <c r="I182" s="196">
        <f t="shared" si="38"/>
        <v>0</v>
      </c>
      <c r="J182" s="189"/>
      <c r="K182" s="220"/>
      <c r="L182" s="220"/>
      <c r="M182" s="3"/>
    </row>
    <row r="183" spans="1:13" s="2" customFormat="1" ht="15" hidden="1" customHeight="1">
      <c r="A183" s="6"/>
      <c r="B183" s="185"/>
      <c r="C183" s="196">
        <f t="shared" si="33"/>
        <v>0</v>
      </c>
      <c r="D183" s="196"/>
      <c r="E183" s="196">
        <f t="shared" si="34"/>
        <v>0</v>
      </c>
      <c r="F183" s="196">
        <f t="shared" si="35"/>
        <v>0</v>
      </c>
      <c r="G183" s="196">
        <f t="shared" si="36"/>
        <v>0</v>
      </c>
      <c r="H183" s="196">
        <f t="shared" si="37"/>
        <v>0</v>
      </c>
      <c r="I183" s="196">
        <f t="shared" si="38"/>
        <v>0</v>
      </c>
      <c r="J183" s="189"/>
      <c r="K183" s="220"/>
      <c r="L183" s="220"/>
      <c r="M183" s="3"/>
    </row>
    <row r="184" spans="1:13" s="2" customFormat="1" ht="15" hidden="1" customHeight="1">
      <c r="A184" s="6"/>
      <c r="B184" s="185"/>
      <c r="C184" s="196">
        <f t="shared" si="33"/>
        <v>0</v>
      </c>
      <c r="D184" s="196"/>
      <c r="E184" s="196">
        <f t="shared" si="34"/>
        <v>0</v>
      </c>
      <c r="F184" s="196">
        <f t="shared" si="35"/>
        <v>0</v>
      </c>
      <c r="G184" s="196">
        <f t="shared" si="36"/>
        <v>0</v>
      </c>
      <c r="H184" s="196">
        <f t="shared" si="37"/>
        <v>0</v>
      </c>
      <c r="I184" s="196">
        <f t="shared" si="38"/>
        <v>0</v>
      </c>
      <c r="J184" s="189"/>
      <c r="K184" s="220"/>
      <c r="L184" s="220"/>
      <c r="M184" s="3"/>
    </row>
    <row r="185" spans="1:13" s="2" customFormat="1" ht="15" hidden="1" customHeight="1">
      <c r="A185" s="6"/>
      <c r="B185" s="185"/>
      <c r="C185" s="196">
        <f t="shared" si="33"/>
        <v>0</v>
      </c>
      <c r="D185" s="196"/>
      <c r="E185" s="196">
        <f t="shared" si="34"/>
        <v>0</v>
      </c>
      <c r="F185" s="196">
        <f t="shared" si="35"/>
        <v>0</v>
      </c>
      <c r="G185" s="196">
        <f t="shared" si="36"/>
        <v>0</v>
      </c>
      <c r="H185" s="196">
        <f t="shared" si="37"/>
        <v>0</v>
      </c>
      <c r="I185" s="196">
        <f t="shared" si="38"/>
        <v>0</v>
      </c>
      <c r="J185" s="189"/>
      <c r="K185" s="220"/>
      <c r="L185" s="220"/>
      <c r="M185" s="3"/>
    </row>
    <row r="186" spans="1:13" s="2" customFormat="1" ht="15" hidden="1" customHeight="1">
      <c r="A186" s="6"/>
      <c r="B186" s="185"/>
      <c r="C186" s="196">
        <f t="shared" si="33"/>
        <v>0</v>
      </c>
      <c r="D186" s="196"/>
      <c r="E186" s="196">
        <f t="shared" si="34"/>
        <v>0</v>
      </c>
      <c r="F186" s="196">
        <f t="shared" si="35"/>
        <v>0</v>
      </c>
      <c r="G186" s="196">
        <f t="shared" si="36"/>
        <v>0</v>
      </c>
      <c r="H186" s="196">
        <f t="shared" si="37"/>
        <v>0</v>
      </c>
      <c r="I186" s="196">
        <f t="shared" si="38"/>
        <v>0</v>
      </c>
      <c r="J186" s="189"/>
      <c r="K186" s="220"/>
      <c r="L186" s="220"/>
      <c r="M186" s="3"/>
    </row>
    <row r="187" spans="1:13" s="2" customFormat="1" ht="15" hidden="1" customHeight="1">
      <c r="A187" s="6"/>
      <c r="B187" s="185"/>
      <c r="C187" s="196">
        <f t="shared" si="33"/>
        <v>0</v>
      </c>
      <c r="D187" s="196"/>
      <c r="E187" s="196">
        <f t="shared" si="34"/>
        <v>0</v>
      </c>
      <c r="F187" s="196">
        <f t="shared" si="35"/>
        <v>0</v>
      </c>
      <c r="G187" s="196">
        <f t="shared" si="36"/>
        <v>0</v>
      </c>
      <c r="H187" s="196">
        <f t="shared" si="37"/>
        <v>0</v>
      </c>
      <c r="I187" s="196">
        <f t="shared" si="38"/>
        <v>0</v>
      </c>
      <c r="J187" s="189"/>
      <c r="K187" s="220"/>
      <c r="L187" s="220"/>
      <c r="M187" s="3"/>
    </row>
    <row r="188" spans="1:13" s="2" customFormat="1" ht="15" hidden="1" customHeight="1">
      <c r="A188" s="6"/>
      <c r="B188" s="185"/>
      <c r="C188" s="196">
        <f t="shared" si="33"/>
        <v>0</v>
      </c>
      <c r="D188" s="196"/>
      <c r="E188" s="196">
        <f t="shared" si="34"/>
        <v>0</v>
      </c>
      <c r="F188" s="196">
        <f t="shared" si="35"/>
        <v>0</v>
      </c>
      <c r="G188" s="196">
        <f t="shared" si="36"/>
        <v>0</v>
      </c>
      <c r="H188" s="196">
        <f t="shared" si="37"/>
        <v>0</v>
      </c>
      <c r="I188" s="196">
        <f t="shared" si="38"/>
        <v>0</v>
      </c>
      <c r="J188" s="189"/>
      <c r="K188" s="220"/>
      <c r="L188" s="220"/>
      <c r="M188" s="3"/>
    </row>
    <row r="189" spans="1:13" s="2" customFormat="1" ht="15" hidden="1" customHeight="1">
      <c r="A189" s="6"/>
      <c r="B189" s="185"/>
      <c r="C189" s="196">
        <f t="shared" si="33"/>
        <v>0</v>
      </c>
      <c r="D189" s="196"/>
      <c r="E189" s="196">
        <f t="shared" si="34"/>
        <v>0</v>
      </c>
      <c r="F189" s="196">
        <f t="shared" si="35"/>
        <v>0</v>
      </c>
      <c r="G189" s="196">
        <f t="shared" si="36"/>
        <v>0</v>
      </c>
      <c r="H189" s="196">
        <f t="shared" si="37"/>
        <v>0</v>
      </c>
      <c r="I189" s="196">
        <f t="shared" si="38"/>
        <v>0</v>
      </c>
      <c r="J189" s="189"/>
      <c r="K189" s="220"/>
      <c r="L189" s="220"/>
      <c r="M189" s="3"/>
    </row>
    <row r="190" spans="1:13" s="2" customFormat="1" ht="15" hidden="1" customHeight="1">
      <c r="A190" s="6"/>
      <c r="B190" s="185"/>
      <c r="C190" s="196">
        <f t="shared" si="33"/>
        <v>0</v>
      </c>
      <c r="D190" s="196"/>
      <c r="E190" s="196">
        <f t="shared" si="34"/>
        <v>0</v>
      </c>
      <c r="F190" s="196">
        <f t="shared" si="35"/>
        <v>0</v>
      </c>
      <c r="G190" s="196">
        <f t="shared" si="36"/>
        <v>0</v>
      </c>
      <c r="H190" s="196">
        <f t="shared" si="37"/>
        <v>0</v>
      </c>
      <c r="I190" s="196">
        <f t="shared" si="38"/>
        <v>0</v>
      </c>
      <c r="J190" s="189"/>
      <c r="K190" s="220"/>
      <c r="L190" s="220"/>
      <c r="M190" s="3"/>
    </row>
    <row r="191" spans="1:13" s="2" customFormat="1" ht="15" hidden="1" customHeight="1">
      <c r="A191" s="6"/>
      <c r="B191" s="185"/>
      <c r="C191" s="196">
        <f t="shared" si="33"/>
        <v>0</v>
      </c>
      <c r="D191" s="196"/>
      <c r="E191" s="196">
        <f t="shared" si="34"/>
        <v>0</v>
      </c>
      <c r="F191" s="196">
        <f t="shared" si="35"/>
        <v>0</v>
      </c>
      <c r="G191" s="196">
        <f t="shared" si="36"/>
        <v>0</v>
      </c>
      <c r="H191" s="196">
        <f t="shared" si="37"/>
        <v>0</v>
      </c>
      <c r="I191" s="196">
        <f t="shared" si="38"/>
        <v>0</v>
      </c>
      <c r="J191" s="189"/>
      <c r="K191" s="220"/>
      <c r="L191" s="220"/>
      <c r="M191" s="3"/>
    </row>
    <row r="192" spans="1:13" s="2" customFormat="1" ht="15" hidden="1" customHeight="1">
      <c r="A192" s="6"/>
      <c r="B192" s="185"/>
      <c r="C192" s="196">
        <f t="shared" si="33"/>
        <v>0</v>
      </c>
      <c r="D192" s="196"/>
      <c r="E192" s="196">
        <f t="shared" si="34"/>
        <v>0</v>
      </c>
      <c r="F192" s="196">
        <f t="shared" si="35"/>
        <v>0</v>
      </c>
      <c r="G192" s="196">
        <f t="shared" si="36"/>
        <v>0</v>
      </c>
      <c r="H192" s="196">
        <f t="shared" si="37"/>
        <v>0</v>
      </c>
      <c r="I192" s="196">
        <f t="shared" si="38"/>
        <v>0</v>
      </c>
      <c r="J192" s="189"/>
      <c r="K192" s="220"/>
      <c r="L192" s="220"/>
      <c r="M192" s="3"/>
    </row>
    <row r="193" spans="1:13" s="2" customFormat="1" ht="15" hidden="1" customHeight="1">
      <c r="A193" s="6"/>
      <c r="B193" s="185"/>
      <c r="C193" s="196">
        <f t="shared" si="33"/>
        <v>0</v>
      </c>
      <c r="D193" s="196"/>
      <c r="E193" s="196">
        <f t="shared" si="34"/>
        <v>0</v>
      </c>
      <c r="F193" s="196">
        <f t="shared" si="35"/>
        <v>0</v>
      </c>
      <c r="G193" s="196">
        <f t="shared" si="36"/>
        <v>0</v>
      </c>
      <c r="H193" s="196">
        <f t="shared" si="37"/>
        <v>0</v>
      </c>
      <c r="I193" s="196">
        <f t="shared" si="38"/>
        <v>0</v>
      </c>
      <c r="J193" s="189"/>
      <c r="K193" s="220"/>
      <c r="L193" s="220"/>
      <c r="M193" s="3"/>
    </row>
    <row r="194" spans="1:13" s="2" customFormat="1" ht="15" hidden="1" customHeight="1">
      <c r="A194" s="6"/>
      <c r="B194" s="185"/>
      <c r="C194" s="196">
        <f t="shared" si="33"/>
        <v>0</v>
      </c>
      <c r="D194" s="196"/>
      <c r="E194" s="196">
        <f t="shared" si="34"/>
        <v>0</v>
      </c>
      <c r="F194" s="196">
        <f t="shared" si="35"/>
        <v>0</v>
      </c>
      <c r="G194" s="196">
        <f t="shared" si="36"/>
        <v>0</v>
      </c>
      <c r="H194" s="196">
        <f t="shared" si="37"/>
        <v>0</v>
      </c>
      <c r="I194" s="196">
        <f t="shared" si="38"/>
        <v>0</v>
      </c>
      <c r="J194" s="189"/>
      <c r="K194" s="220"/>
      <c r="L194" s="220"/>
      <c r="M194" s="3"/>
    </row>
    <row r="195" spans="1:13" s="2" customFormat="1" ht="15" hidden="1" customHeight="1">
      <c r="A195" s="6"/>
      <c r="B195" s="185"/>
      <c r="C195" s="196">
        <f t="shared" si="33"/>
        <v>0</v>
      </c>
      <c r="D195" s="196"/>
      <c r="E195" s="196">
        <f t="shared" si="34"/>
        <v>0</v>
      </c>
      <c r="F195" s="196">
        <f t="shared" si="35"/>
        <v>0</v>
      </c>
      <c r="G195" s="196">
        <f t="shared" si="36"/>
        <v>0</v>
      </c>
      <c r="H195" s="196">
        <f t="shared" si="37"/>
        <v>0</v>
      </c>
      <c r="I195" s="196">
        <f t="shared" si="38"/>
        <v>0</v>
      </c>
      <c r="J195" s="189"/>
      <c r="K195" s="220"/>
      <c r="L195" s="220"/>
      <c r="M195" s="3"/>
    </row>
    <row r="196" spans="1:13" s="2" customFormat="1" ht="15" hidden="1" customHeight="1">
      <c r="A196" s="6"/>
      <c r="B196" s="185"/>
      <c r="C196" s="196">
        <f t="shared" si="33"/>
        <v>0</v>
      </c>
      <c r="D196" s="196"/>
      <c r="E196" s="196">
        <f t="shared" si="34"/>
        <v>0</v>
      </c>
      <c r="F196" s="196">
        <f t="shared" si="35"/>
        <v>0</v>
      </c>
      <c r="G196" s="196">
        <f t="shared" si="36"/>
        <v>0</v>
      </c>
      <c r="H196" s="196">
        <f t="shared" si="37"/>
        <v>0</v>
      </c>
      <c r="I196" s="196">
        <f t="shared" si="38"/>
        <v>0</v>
      </c>
      <c r="J196" s="189"/>
      <c r="K196" s="220"/>
      <c r="L196" s="220"/>
      <c r="M196" s="3"/>
    </row>
    <row r="197" spans="1:13" s="2" customFormat="1" ht="15" hidden="1" customHeight="1">
      <c r="A197" s="6"/>
      <c r="B197" s="185"/>
      <c r="C197" s="196">
        <f t="shared" si="33"/>
        <v>0</v>
      </c>
      <c r="D197" s="196"/>
      <c r="E197" s="196">
        <f t="shared" si="34"/>
        <v>0</v>
      </c>
      <c r="F197" s="196">
        <f t="shared" si="35"/>
        <v>0</v>
      </c>
      <c r="G197" s="196">
        <f t="shared" si="36"/>
        <v>0</v>
      </c>
      <c r="H197" s="196">
        <f t="shared" si="37"/>
        <v>0</v>
      </c>
      <c r="I197" s="196">
        <f t="shared" si="38"/>
        <v>0</v>
      </c>
      <c r="J197" s="189"/>
      <c r="K197" s="220"/>
      <c r="L197" s="220"/>
      <c r="M197" s="3"/>
    </row>
    <row r="198" spans="1:13" s="2" customFormat="1" ht="15" hidden="1" customHeight="1">
      <c r="A198" s="6"/>
      <c r="B198" s="185"/>
      <c r="C198" s="196">
        <f t="shared" si="33"/>
        <v>0</v>
      </c>
      <c r="D198" s="196"/>
      <c r="E198" s="196">
        <f t="shared" si="34"/>
        <v>0</v>
      </c>
      <c r="F198" s="196">
        <f t="shared" si="35"/>
        <v>0</v>
      </c>
      <c r="G198" s="196">
        <f t="shared" si="36"/>
        <v>0</v>
      </c>
      <c r="H198" s="196">
        <f t="shared" si="37"/>
        <v>0</v>
      </c>
      <c r="I198" s="196">
        <f t="shared" si="38"/>
        <v>0</v>
      </c>
      <c r="J198" s="189"/>
      <c r="K198" s="220"/>
      <c r="L198" s="220"/>
      <c r="M198" s="3"/>
    </row>
    <row r="199" spans="1:13" s="2" customFormat="1" ht="15" hidden="1" customHeight="1">
      <c r="A199" s="6"/>
      <c r="B199" s="185"/>
      <c r="C199" s="196">
        <f t="shared" si="33"/>
        <v>1</v>
      </c>
      <c r="D199" s="196"/>
      <c r="E199" s="196">
        <f t="shared" si="34"/>
        <v>1</v>
      </c>
      <c r="F199" s="196">
        <f t="shared" si="35"/>
        <v>1</v>
      </c>
      <c r="G199" s="196">
        <f t="shared" si="36"/>
        <v>1</v>
      </c>
      <c r="H199" s="196">
        <f t="shared" si="37"/>
        <v>1</v>
      </c>
      <c r="I199" s="196">
        <f t="shared" si="38"/>
        <v>1</v>
      </c>
      <c r="J199" s="189"/>
      <c r="K199" s="220"/>
      <c r="L199" s="220"/>
      <c r="M199" s="3"/>
    </row>
    <row r="200" spans="1:13" s="2" customFormat="1" ht="15" hidden="1" customHeight="1">
      <c r="A200" s="6"/>
      <c r="B200" s="185"/>
      <c r="C200" s="196">
        <f t="shared" ref="C200:C231" si="39">+IF(C38="○",IF(J38="荒川",1,0),0)</f>
        <v>0</v>
      </c>
      <c r="D200" s="196"/>
      <c r="E200" s="196">
        <f t="shared" ref="E200:E231" si="40">+IF(E38="○",IF(J38="荒川",1,0),0)</f>
        <v>0</v>
      </c>
      <c r="F200" s="196">
        <f t="shared" ref="F200:F231" si="41">+IF(F38="○",IF(J38="荒川",1,0),0)</f>
        <v>0</v>
      </c>
      <c r="G200" s="196">
        <f t="shared" ref="G200:G231" si="42">+IF(G38="○",IF(J38="荒川",1,0),0)</f>
        <v>0</v>
      </c>
      <c r="H200" s="196">
        <f t="shared" ref="H200:H231" si="43">+IF(H38="○",IF(J38="荒川",1,0),0)</f>
        <v>0</v>
      </c>
      <c r="I200" s="196">
        <f t="shared" ref="I200:I231" si="44">+IF(I38="○",IF(J38="荒川",1,0),0)</f>
        <v>0</v>
      </c>
      <c r="J200" s="189"/>
      <c r="K200" s="220"/>
      <c r="L200" s="220"/>
      <c r="M200" s="3"/>
    </row>
    <row r="201" spans="1:13" s="2" customFormat="1" ht="15" hidden="1" customHeight="1">
      <c r="A201" s="6"/>
      <c r="B201" s="185"/>
      <c r="C201" s="196">
        <f t="shared" si="39"/>
        <v>0</v>
      </c>
      <c r="D201" s="196"/>
      <c r="E201" s="196">
        <f t="shared" si="40"/>
        <v>0</v>
      </c>
      <c r="F201" s="196">
        <f t="shared" si="41"/>
        <v>0</v>
      </c>
      <c r="G201" s="196">
        <f t="shared" si="42"/>
        <v>0</v>
      </c>
      <c r="H201" s="196">
        <f t="shared" si="43"/>
        <v>0</v>
      </c>
      <c r="I201" s="196">
        <f t="shared" si="44"/>
        <v>0</v>
      </c>
      <c r="J201" s="189"/>
      <c r="K201" s="220"/>
      <c r="L201" s="220"/>
      <c r="M201" s="3"/>
    </row>
    <row r="202" spans="1:13" s="2" customFormat="1" ht="15" hidden="1" customHeight="1">
      <c r="A202" s="6"/>
      <c r="B202" s="185"/>
      <c r="C202" s="196">
        <f t="shared" si="39"/>
        <v>1</v>
      </c>
      <c r="D202" s="196"/>
      <c r="E202" s="196">
        <f t="shared" si="40"/>
        <v>1</v>
      </c>
      <c r="F202" s="196">
        <f t="shared" si="41"/>
        <v>1</v>
      </c>
      <c r="G202" s="196">
        <f t="shared" si="42"/>
        <v>1</v>
      </c>
      <c r="H202" s="196">
        <f t="shared" si="43"/>
        <v>1</v>
      </c>
      <c r="I202" s="196">
        <f t="shared" si="44"/>
        <v>1</v>
      </c>
      <c r="J202" s="189"/>
      <c r="K202" s="220"/>
      <c r="L202" s="220"/>
      <c r="M202" s="3"/>
    </row>
    <row r="203" spans="1:13" s="2" customFormat="1" ht="15" hidden="1" customHeight="1">
      <c r="A203" s="6"/>
      <c r="B203" s="185"/>
      <c r="C203" s="196">
        <f t="shared" si="39"/>
        <v>0</v>
      </c>
      <c r="D203" s="196"/>
      <c r="E203" s="196">
        <f t="shared" si="40"/>
        <v>0</v>
      </c>
      <c r="F203" s="196">
        <f t="shared" si="41"/>
        <v>0</v>
      </c>
      <c r="G203" s="196">
        <f t="shared" si="42"/>
        <v>0</v>
      </c>
      <c r="H203" s="196">
        <f t="shared" si="43"/>
        <v>0</v>
      </c>
      <c r="I203" s="196">
        <f t="shared" si="44"/>
        <v>0</v>
      </c>
      <c r="J203" s="189"/>
      <c r="K203" s="220"/>
      <c r="L203" s="220"/>
      <c r="M203" s="3"/>
    </row>
    <row r="204" spans="1:13" s="2" customFormat="1" ht="15" hidden="1" customHeight="1">
      <c r="A204" s="6"/>
      <c r="B204" s="185"/>
      <c r="C204" s="196">
        <f t="shared" si="39"/>
        <v>1</v>
      </c>
      <c r="D204" s="196"/>
      <c r="E204" s="196">
        <f t="shared" si="40"/>
        <v>1</v>
      </c>
      <c r="F204" s="196">
        <f t="shared" si="41"/>
        <v>1</v>
      </c>
      <c r="G204" s="196">
        <f t="shared" si="42"/>
        <v>1</v>
      </c>
      <c r="H204" s="196">
        <f t="shared" si="43"/>
        <v>1</v>
      </c>
      <c r="I204" s="196">
        <f t="shared" si="44"/>
        <v>1</v>
      </c>
      <c r="J204" s="189"/>
      <c r="K204" s="220"/>
      <c r="L204" s="220"/>
      <c r="M204" s="3"/>
    </row>
    <row r="205" spans="1:13" s="2" customFormat="1" ht="15" hidden="1" customHeight="1">
      <c r="A205" s="6"/>
      <c r="B205" s="185"/>
      <c r="C205" s="196">
        <f t="shared" si="39"/>
        <v>0</v>
      </c>
      <c r="D205" s="196"/>
      <c r="E205" s="196">
        <f t="shared" si="40"/>
        <v>0</v>
      </c>
      <c r="F205" s="196">
        <f t="shared" si="41"/>
        <v>0</v>
      </c>
      <c r="G205" s="196">
        <f t="shared" si="42"/>
        <v>0</v>
      </c>
      <c r="H205" s="196">
        <f t="shared" si="43"/>
        <v>0</v>
      </c>
      <c r="I205" s="196">
        <f t="shared" si="44"/>
        <v>0</v>
      </c>
      <c r="J205" s="189"/>
      <c r="K205" s="220"/>
      <c r="L205" s="220"/>
      <c r="M205" s="3"/>
    </row>
    <row r="206" spans="1:13" s="2" customFormat="1" ht="15" hidden="1" customHeight="1">
      <c r="A206" s="6"/>
      <c r="B206" s="185"/>
      <c r="C206" s="196">
        <f t="shared" si="39"/>
        <v>1</v>
      </c>
      <c r="D206" s="196"/>
      <c r="E206" s="196">
        <f t="shared" si="40"/>
        <v>1</v>
      </c>
      <c r="F206" s="196">
        <f t="shared" si="41"/>
        <v>1</v>
      </c>
      <c r="G206" s="196">
        <f t="shared" si="42"/>
        <v>1</v>
      </c>
      <c r="H206" s="196">
        <f t="shared" si="43"/>
        <v>1</v>
      </c>
      <c r="I206" s="196">
        <f t="shared" si="44"/>
        <v>1</v>
      </c>
      <c r="J206" s="189"/>
      <c r="K206" s="220"/>
      <c r="L206" s="220"/>
      <c r="M206" s="3"/>
    </row>
    <row r="207" spans="1:13" s="2" customFormat="1" ht="15" hidden="1" customHeight="1">
      <c r="A207" s="6"/>
      <c r="B207" s="185"/>
      <c r="C207" s="196">
        <f t="shared" si="39"/>
        <v>0</v>
      </c>
      <c r="D207" s="196"/>
      <c r="E207" s="196">
        <f t="shared" si="40"/>
        <v>0</v>
      </c>
      <c r="F207" s="196">
        <f t="shared" si="41"/>
        <v>0</v>
      </c>
      <c r="G207" s="196">
        <f t="shared" si="42"/>
        <v>0</v>
      </c>
      <c r="H207" s="196">
        <f t="shared" si="43"/>
        <v>1</v>
      </c>
      <c r="I207" s="196">
        <f t="shared" si="44"/>
        <v>0</v>
      </c>
      <c r="J207" s="189"/>
      <c r="K207" s="220"/>
      <c r="L207" s="220"/>
      <c r="M207" s="3"/>
    </row>
    <row r="208" spans="1:13" s="2" customFormat="1" ht="15" hidden="1" customHeight="1">
      <c r="A208" s="6"/>
      <c r="B208" s="185"/>
      <c r="C208" s="196">
        <f t="shared" si="39"/>
        <v>0</v>
      </c>
      <c r="D208" s="196"/>
      <c r="E208" s="196">
        <f t="shared" si="40"/>
        <v>0</v>
      </c>
      <c r="F208" s="196">
        <f t="shared" si="41"/>
        <v>0</v>
      </c>
      <c r="G208" s="196">
        <f t="shared" si="42"/>
        <v>0</v>
      </c>
      <c r="H208" s="196">
        <f t="shared" si="43"/>
        <v>0</v>
      </c>
      <c r="I208" s="196">
        <f t="shared" si="44"/>
        <v>0</v>
      </c>
      <c r="J208" s="189"/>
      <c r="K208" s="220"/>
      <c r="L208" s="220"/>
      <c r="M208" s="3"/>
    </row>
    <row r="209" spans="1:13" s="2" customFormat="1" ht="15" hidden="1" customHeight="1">
      <c r="A209" s="6"/>
      <c r="B209" s="185"/>
      <c r="C209" s="196">
        <f t="shared" si="39"/>
        <v>0</v>
      </c>
      <c r="D209" s="196"/>
      <c r="E209" s="196">
        <f t="shared" si="40"/>
        <v>0</v>
      </c>
      <c r="F209" s="196">
        <f t="shared" si="41"/>
        <v>0</v>
      </c>
      <c r="G209" s="196">
        <f t="shared" si="42"/>
        <v>0</v>
      </c>
      <c r="H209" s="196">
        <f t="shared" si="43"/>
        <v>0</v>
      </c>
      <c r="I209" s="196">
        <f t="shared" si="44"/>
        <v>0</v>
      </c>
      <c r="J209" s="189"/>
      <c r="K209" s="220"/>
      <c r="L209" s="220"/>
      <c r="M209" s="3"/>
    </row>
    <row r="210" spans="1:13" s="2" customFormat="1" ht="15" hidden="1" customHeight="1">
      <c r="A210" s="6"/>
      <c r="B210" s="185"/>
      <c r="C210" s="196">
        <f t="shared" si="39"/>
        <v>0</v>
      </c>
      <c r="D210" s="196"/>
      <c r="E210" s="196">
        <f t="shared" si="40"/>
        <v>0</v>
      </c>
      <c r="F210" s="196">
        <f t="shared" si="41"/>
        <v>0</v>
      </c>
      <c r="G210" s="196">
        <f t="shared" si="42"/>
        <v>0</v>
      </c>
      <c r="H210" s="196">
        <f t="shared" si="43"/>
        <v>0</v>
      </c>
      <c r="I210" s="196">
        <f t="shared" si="44"/>
        <v>0</v>
      </c>
      <c r="J210" s="189"/>
      <c r="K210" s="220"/>
      <c r="L210" s="220"/>
      <c r="M210" s="3"/>
    </row>
    <row r="211" spans="1:13" s="2" customFormat="1" ht="15" hidden="1" customHeight="1">
      <c r="A211" s="6"/>
      <c r="B211" s="185"/>
      <c r="C211" s="196">
        <f t="shared" si="39"/>
        <v>0</v>
      </c>
      <c r="D211" s="196"/>
      <c r="E211" s="196">
        <f t="shared" si="40"/>
        <v>0</v>
      </c>
      <c r="F211" s="196">
        <f t="shared" si="41"/>
        <v>0</v>
      </c>
      <c r="G211" s="196">
        <f t="shared" si="42"/>
        <v>0</v>
      </c>
      <c r="H211" s="196">
        <f t="shared" si="43"/>
        <v>0</v>
      </c>
      <c r="I211" s="196">
        <f t="shared" si="44"/>
        <v>0</v>
      </c>
      <c r="J211" s="189"/>
      <c r="K211" s="220"/>
      <c r="L211" s="220"/>
      <c r="M211" s="3"/>
    </row>
    <row r="212" spans="1:13" s="2" customFormat="1" ht="15" hidden="1" customHeight="1">
      <c r="A212" s="6"/>
      <c r="B212" s="185"/>
      <c r="C212" s="196">
        <f t="shared" si="39"/>
        <v>0</v>
      </c>
      <c r="D212" s="196"/>
      <c r="E212" s="196">
        <f t="shared" si="40"/>
        <v>0</v>
      </c>
      <c r="F212" s="196">
        <f t="shared" si="41"/>
        <v>0</v>
      </c>
      <c r="G212" s="196">
        <f t="shared" si="42"/>
        <v>0</v>
      </c>
      <c r="H212" s="196">
        <f t="shared" si="43"/>
        <v>0</v>
      </c>
      <c r="I212" s="196">
        <f t="shared" si="44"/>
        <v>0</v>
      </c>
      <c r="J212" s="189"/>
      <c r="K212" s="220"/>
      <c r="L212" s="220"/>
      <c r="M212" s="3"/>
    </row>
    <row r="213" spans="1:13" s="2" customFormat="1" ht="15" hidden="1" customHeight="1">
      <c r="A213" s="6"/>
      <c r="B213" s="185"/>
      <c r="C213" s="196">
        <f t="shared" si="39"/>
        <v>0</v>
      </c>
      <c r="D213" s="196"/>
      <c r="E213" s="196">
        <f t="shared" si="40"/>
        <v>0</v>
      </c>
      <c r="F213" s="196">
        <f t="shared" si="41"/>
        <v>0</v>
      </c>
      <c r="G213" s="196">
        <f t="shared" si="42"/>
        <v>0</v>
      </c>
      <c r="H213" s="196">
        <f t="shared" si="43"/>
        <v>0</v>
      </c>
      <c r="I213" s="196">
        <f t="shared" si="44"/>
        <v>0</v>
      </c>
      <c r="J213" s="189"/>
      <c r="K213" s="220"/>
      <c r="L213" s="220"/>
      <c r="M213" s="3"/>
    </row>
    <row r="214" spans="1:13" s="2" customFormat="1" ht="15" hidden="1" customHeight="1">
      <c r="A214" s="6"/>
      <c r="B214" s="185"/>
      <c r="C214" s="196">
        <f t="shared" si="39"/>
        <v>1</v>
      </c>
      <c r="D214" s="196"/>
      <c r="E214" s="196">
        <f t="shared" si="40"/>
        <v>1</v>
      </c>
      <c r="F214" s="196">
        <f t="shared" si="41"/>
        <v>1</v>
      </c>
      <c r="G214" s="196">
        <f t="shared" si="42"/>
        <v>1</v>
      </c>
      <c r="H214" s="196">
        <f t="shared" si="43"/>
        <v>1</v>
      </c>
      <c r="I214" s="196">
        <f t="shared" si="44"/>
        <v>1</v>
      </c>
      <c r="J214" s="189"/>
      <c r="K214" s="220"/>
      <c r="L214" s="220"/>
      <c r="M214" s="3"/>
    </row>
    <row r="215" spans="1:13" s="2" customFormat="1" ht="15" hidden="1" customHeight="1">
      <c r="A215" s="6"/>
      <c r="B215" s="185"/>
      <c r="C215" s="196">
        <f t="shared" si="39"/>
        <v>0</v>
      </c>
      <c r="D215" s="196"/>
      <c r="E215" s="196">
        <f t="shared" si="40"/>
        <v>0</v>
      </c>
      <c r="F215" s="196">
        <f t="shared" si="41"/>
        <v>0</v>
      </c>
      <c r="G215" s="196">
        <f t="shared" si="42"/>
        <v>0</v>
      </c>
      <c r="H215" s="196">
        <f t="shared" si="43"/>
        <v>0</v>
      </c>
      <c r="I215" s="196">
        <f t="shared" si="44"/>
        <v>0</v>
      </c>
      <c r="J215" s="189"/>
      <c r="K215" s="220"/>
      <c r="L215" s="220"/>
      <c r="M215" s="3"/>
    </row>
    <row r="216" spans="1:13" s="2" customFormat="1" ht="15" hidden="1" customHeight="1">
      <c r="A216" s="6"/>
      <c r="B216" s="185"/>
      <c r="C216" s="196">
        <f t="shared" si="39"/>
        <v>0</v>
      </c>
      <c r="D216" s="196"/>
      <c r="E216" s="196">
        <f t="shared" si="40"/>
        <v>0</v>
      </c>
      <c r="F216" s="196">
        <f t="shared" si="41"/>
        <v>0</v>
      </c>
      <c r="G216" s="196">
        <f t="shared" si="42"/>
        <v>0</v>
      </c>
      <c r="H216" s="196">
        <f t="shared" si="43"/>
        <v>0</v>
      </c>
      <c r="I216" s="196">
        <f t="shared" si="44"/>
        <v>0</v>
      </c>
      <c r="J216" s="189"/>
      <c r="K216" s="220"/>
      <c r="L216" s="220"/>
      <c r="M216" s="3"/>
    </row>
    <row r="217" spans="1:13" s="2" customFormat="1" ht="15" hidden="1" customHeight="1">
      <c r="A217" s="6"/>
      <c r="B217" s="185"/>
      <c r="C217" s="196">
        <f t="shared" si="39"/>
        <v>0</v>
      </c>
      <c r="D217" s="196"/>
      <c r="E217" s="196">
        <f t="shared" si="40"/>
        <v>0</v>
      </c>
      <c r="F217" s="196">
        <f t="shared" si="41"/>
        <v>0</v>
      </c>
      <c r="G217" s="196">
        <f t="shared" si="42"/>
        <v>0</v>
      </c>
      <c r="H217" s="196">
        <f t="shared" si="43"/>
        <v>0</v>
      </c>
      <c r="I217" s="196">
        <f t="shared" si="44"/>
        <v>0</v>
      </c>
      <c r="J217" s="189"/>
      <c r="K217" s="220"/>
      <c r="L217" s="220"/>
      <c r="M217" s="3"/>
    </row>
    <row r="218" spans="1:13" s="2" customFormat="1" ht="15" hidden="1" customHeight="1">
      <c r="A218" s="6"/>
      <c r="B218" s="185"/>
      <c r="C218" s="196">
        <f t="shared" si="39"/>
        <v>0</v>
      </c>
      <c r="D218" s="196"/>
      <c r="E218" s="196">
        <f t="shared" si="40"/>
        <v>0</v>
      </c>
      <c r="F218" s="196">
        <f t="shared" si="41"/>
        <v>0</v>
      </c>
      <c r="G218" s="196">
        <f t="shared" si="42"/>
        <v>0</v>
      </c>
      <c r="H218" s="196">
        <f t="shared" si="43"/>
        <v>0</v>
      </c>
      <c r="I218" s="196">
        <f t="shared" si="44"/>
        <v>0</v>
      </c>
      <c r="J218" s="189"/>
      <c r="K218" s="220"/>
      <c r="L218" s="220"/>
      <c r="M218" s="3"/>
    </row>
    <row r="219" spans="1:13" s="2" customFormat="1" ht="15" hidden="1" customHeight="1">
      <c r="A219" s="6"/>
      <c r="B219" s="185"/>
      <c r="C219" s="196">
        <f t="shared" si="39"/>
        <v>0</v>
      </c>
      <c r="D219" s="196"/>
      <c r="E219" s="196">
        <f t="shared" si="40"/>
        <v>0</v>
      </c>
      <c r="F219" s="196">
        <f t="shared" si="41"/>
        <v>0</v>
      </c>
      <c r="G219" s="196">
        <f t="shared" si="42"/>
        <v>0</v>
      </c>
      <c r="H219" s="196">
        <f t="shared" si="43"/>
        <v>0</v>
      </c>
      <c r="I219" s="196">
        <f t="shared" si="44"/>
        <v>0</v>
      </c>
      <c r="J219" s="189"/>
      <c r="K219" s="220"/>
      <c r="L219" s="220"/>
      <c r="M219" s="3"/>
    </row>
    <row r="220" spans="1:13" s="2" customFormat="1" ht="15" hidden="1" customHeight="1">
      <c r="A220" s="6"/>
      <c r="B220" s="185"/>
      <c r="C220" s="196">
        <f t="shared" si="39"/>
        <v>0</v>
      </c>
      <c r="D220" s="196"/>
      <c r="E220" s="196">
        <f t="shared" si="40"/>
        <v>0</v>
      </c>
      <c r="F220" s="196">
        <f t="shared" si="41"/>
        <v>0</v>
      </c>
      <c r="G220" s="196">
        <f t="shared" si="42"/>
        <v>0</v>
      </c>
      <c r="H220" s="196">
        <f t="shared" si="43"/>
        <v>0</v>
      </c>
      <c r="I220" s="196">
        <f t="shared" si="44"/>
        <v>0</v>
      </c>
      <c r="J220" s="189"/>
      <c r="K220" s="220"/>
      <c r="L220" s="220"/>
      <c r="M220" s="3"/>
    </row>
    <row r="221" spans="1:13" s="2" customFormat="1" ht="15" hidden="1" customHeight="1">
      <c r="A221" s="6"/>
      <c r="B221" s="185"/>
      <c r="C221" s="196">
        <f t="shared" si="39"/>
        <v>0</v>
      </c>
      <c r="D221" s="196"/>
      <c r="E221" s="196">
        <f t="shared" si="40"/>
        <v>0</v>
      </c>
      <c r="F221" s="196">
        <f t="shared" si="41"/>
        <v>0</v>
      </c>
      <c r="G221" s="196">
        <f t="shared" si="42"/>
        <v>0</v>
      </c>
      <c r="H221" s="196">
        <f t="shared" si="43"/>
        <v>0</v>
      </c>
      <c r="I221" s="196">
        <f t="shared" si="44"/>
        <v>0</v>
      </c>
      <c r="J221" s="189"/>
      <c r="K221" s="220"/>
      <c r="L221" s="220"/>
      <c r="M221" s="3"/>
    </row>
    <row r="222" spans="1:13" s="2" customFormat="1" ht="15" hidden="1" customHeight="1">
      <c r="A222" s="6"/>
      <c r="B222" s="185"/>
      <c r="C222" s="196">
        <f t="shared" si="39"/>
        <v>0</v>
      </c>
      <c r="D222" s="196"/>
      <c r="E222" s="196">
        <f t="shared" si="40"/>
        <v>0</v>
      </c>
      <c r="F222" s="196">
        <f t="shared" si="41"/>
        <v>0</v>
      </c>
      <c r="G222" s="196">
        <f t="shared" si="42"/>
        <v>0</v>
      </c>
      <c r="H222" s="196">
        <f t="shared" si="43"/>
        <v>0</v>
      </c>
      <c r="I222" s="196">
        <f t="shared" si="44"/>
        <v>0</v>
      </c>
      <c r="J222" s="189"/>
      <c r="K222" s="220"/>
      <c r="L222" s="220"/>
      <c r="M222" s="3"/>
    </row>
    <row r="223" spans="1:13" s="2" customFormat="1" ht="15" hidden="1" customHeight="1">
      <c r="A223" s="6"/>
      <c r="B223" s="185"/>
      <c r="C223" s="196">
        <f t="shared" si="39"/>
        <v>0</v>
      </c>
      <c r="D223" s="196"/>
      <c r="E223" s="196">
        <f t="shared" si="40"/>
        <v>0</v>
      </c>
      <c r="F223" s="196">
        <f t="shared" si="41"/>
        <v>0</v>
      </c>
      <c r="G223" s="196">
        <f t="shared" si="42"/>
        <v>0</v>
      </c>
      <c r="H223" s="196">
        <f t="shared" si="43"/>
        <v>0</v>
      </c>
      <c r="I223" s="196">
        <f t="shared" si="44"/>
        <v>0</v>
      </c>
      <c r="J223" s="189"/>
      <c r="K223" s="220"/>
      <c r="L223" s="220"/>
      <c r="M223" s="3"/>
    </row>
    <row r="224" spans="1:13" s="2" customFormat="1" ht="15" hidden="1" customHeight="1">
      <c r="A224" s="6"/>
      <c r="B224" s="185"/>
      <c r="C224" s="196">
        <f t="shared" si="39"/>
        <v>0</v>
      </c>
      <c r="D224" s="196"/>
      <c r="E224" s="196">
        <f t="shared" si="40"/>
        <v>0</v>
      </c>
      <c r="F224" s="196">
        <f t="shared" si="41"/>
        <v>0</v>
      </c>
      <c r="G224" s="196">
        <f t="shared" si="42"/>
        <v>0</v>
      </c>
      <c r="H224" s="196">
        <f t="shared" si="43"/>
        <v>0</v>
      </c>
      <c r="I224" s="196">
        <f t="shared" si="44"/>
        <v>0</v>
      </c>
      <c r="J224" s="189"/>
      <c r="K224" s="220"/>
      <c r="L224" s="220"/>
      <c r="M224" s="3"/>
    </row>
    <row r="225" spans="1:13" s="2" customFormat="1" ht="15" hidden="1" customHeight="1">
      <c r="A225" s="6"/>
      <c r="B225" s="185"/>
      <c r="C225" s="196">
        <f t="shared" si="39"/>
        <v>1</v>
      </c>
      <c r="D225" s="196"/>
      <c r="E225" s="196">
        <f t="shared" si="40"/>
        <v>1</v>
      </c>
      <c r="F225" s="196">
        <f t="shared" si="41"/>
        <v>1</v>
      </c>
      <c r="G225" s="196">
        <f t="shared" si="42"/>
        <v>1</v>
      </c>
      <c r="H225" s="196">
        <f t="shared" si="43"/>
        <v>1</v>
      </c>
      <c r="I225" s="196">
        <f t="shared" si="44"/>
        <v>1</v>
      </c>
      <c r="J225" s="189"/>
      <c r="K225" s="220"/>
      <c r="L225" s="220"/>
      <c r="M225" s="3"/>
    </row>
    <row r="226" spans="1:13" s="2" customFormat="1" ht="15" hidden="1" customHeight="1">
      <c r="A226" s="6"/>
      <c r="B226" s="185"/>
      <c r="C226" s="196">
        <f t="shared" si="39"/>
        <v>1</v>
      </c>
      <c r="D226" s="196"/>
      <c r="E226" s="196">
        <f t="shared" si="40"/>
        <v>1</v>
      </c>
      <c r="F226" s="196">
        <f t="shared" si="41"/>
        <v>1</v>
      </c>
      <c r="G226" s="196">
        <f t="shared" si="42"/>
        <v>1</v>
      </c>
      <c r="H226" s="196">
        <f t="shared" si="43"/>
        <v>1</v>
      </c>
      <c r="I226" s="196">
        <f t="shared" si="44"/>
        <v>1</v>
      </c>
      <c r="J226" s="189"/>
      <c r="K226" s="220"/>
      <c r="L226" s="220"/>
      <c r="M226" s="3"/>
    </row>
    <row r="227" spans="1:13" s="2" customFormat="1" ht="15" hidden="1" customHeight="1">
      <c r="A227" s="6"/>
      <c r="B227" s="185"/>
      <c r="C227" s="196">
        <f t="shared" si="39"/>
        <v>0</v>
      </c>
      <c r="D227" s="196"/>
      <c r="E227" s="196">
        <f t="shared" si="40"/>
        <v>0</v>
      </c>
      <c r="F227" s="196">
        <f t="shared" si="41"/>
        <v>0</v>
      </c>
      <c r="G227" s="196">
        <f t="shared" si="42"/>
        <v>0</v>
      </c>
      <c r="H227" s="196">
        <f t="shared" si="43"/>
        <v>0</v>
      </c>
      <c r="I227" s="196">
        <f t="shared" si="44"/>
        <v>0</v>
      </c>
      <c r="J227" s="189"/>
      <c r="K227" s="220"/>
      <c r="L227" s="220"/>
      <c r="M227" s="3"/>
    </row>
    <row r="228" spans="1:13" s="2" customFormat="1" ht="15" hidden="1" customHeight="1">
      <c r="A228" s="6"/>
      <c r="B228" s="185"/>
      <c r="C228" s="196">
        <f t="shared" si="39"/>
        <v>0</v>
      </c>
      <c r="D228" s="196"/>
      <c r="E228" s="196">
        <f t="shared" si="40"/>
        <v>0</v>
      </c>
      <c r="F228" s="196">
        <f t="shared" si="41"/>
        <v>0</v>
      </c>
      <c r="G228" s="196">
        <f t="shared" si="42"/>
        <v>0</v>
      </c>
      <c r="H228" s="196">
        <f t="shared" si="43"/>
        <v>0</v>
      </c>
      <c r="I228" s="196">
        <f t="shared" si="44"/>
        <v>0</v>
      </c>
      <c r="J228" s="189"/>
      <c r="K228" s="220"/>
      <c r="L228" s="220"/>
      <c r="M228" s="3"/>
    </row>
    <row r="229" spans="1:13" s="2" customFormat="1" ht="15" hidden="1" customHeight="1">
      <c r="A229" s="6"/>
      <c r="B229" s="185"/>
      <c r="C229" s="196">
        <f t="shared" si="39"/>
        <v>0</v>
      </c>
      <c r="D229" s="196"/>
      <c r="E229" s="196">
        <f t="shared" si="40"/>
        <v>0</v>
      </c>
      <c r="F229" s="196">
        <f t="shared" si="41"/>
        <v>0</v>
      </c>
      <c r="G229" s="196">
        <f t="shared" si="42"/>
        <v>0</v>
      </c>
      <c r="H229" s="196">
        <f t="shared" si="43"/>
        <v>0</v>
      </c>
      <c r="I229" s="196">
        <f t="shared" si="44"/>
        <v>0</v>
      </c>
      <c r="J229" s="189"/>
      <c r="K229" s="220"/>
      <c r="L229" s="220"/>
      <c r="M229" s="3"/>
    </row>
    <row r="230" spans="1:13" s="2" customFormat="1" ht="15" hidden="1" customHeight="1">
      <c r="A230" s="6"/>
      <c r="B230" s="185"/>
      <c r="C230" s="196">
        <f t="shared" si="39"/>
        <v>0</v>
      </c>
      <c r="D230" s="196"/>
      <c r="E230" s="196">
        <f t="shared" si="40"/>
        <v>0</v>
      </c>
      <c r="F230" s="196">
        <f t="shared" si="41"/>
        <v>0</v>
      </c>
      <c r="G230" s="196">
        <f t="shared" si="42"/>
        <v>0</v>
      </c>
      <c r="H230" s="196">
        <f t="shared" si="43"/>
        <v>0</v>
      </c>
      <c r="I230" s="196">
        <f t="shared" si="44"/>
        <v>0</v>
      </c>
      <c r="J230" s="189"/>
      <c r="K230" s="220"/>
      <c r="L230" s="220"/>
      <c r="M230" s="3"/>
    </row>
    <row r="231" spans="1:13" s="2" customFormat="1" ht="15" hidden="1" customHeight="1">
      <c r="A231" s="6"/>
      <c r="B231" s="185"/>
      <c r="C231" s="196">
        <f t="shared" si="39"/>
        <v>0</v>
      </c>
      <c r="D231" s="196"/>
      <c r="E231" s="196">
        <f t="shared" si="40"/>
        <v>0</v>
      </c>
      <c r="F231" s="196">
        <f t="shared" si="41"/>
        <v>0</v>
      </c>
      <c r="G231" s="196">
        <f t="shared" si="42"/>
        <v>0</v>
      </c>
      <c r="H231" s="196">
        <f t="shared" si="43"/>
        <v>0</v>
      </c>
      <c r="I231" s="196">
        <f t="shared" si="44"/>
        <v>0</v>
      </c>
      <c r="J231" s="189"/>
      <c r="K231" s="220"/>
      <c r="L231" s="220"/>
      <c r="M231" s="3"/>
    </row>
    <row r="232" spans="1:13" s="2" customFormat="1" ht="15" hidden="1" customHeight="1">
      <c r="A232" s="6"/>
      <c r="B232" s="185"/>
      <c r="C232" s="196">
        <f t="shared" ref="C232:C239" si="45">+IF(C70="○",IF(J70="荒川",1,0),0)</f>
        <v>0</v>
      </c>
      <c r="D232" s="196"/>
      <c r="E232" s="196">
        <f t="shared" ref="E232:E239" si="46">+IF(E70="○",IF(J70="荒川",1,0),0)</f>
        <v>0</v>
      </c>
      <c r="F232" s="196">
        <f t="shared" ref="F232:F239" si="47">+IF(F70="○",IF(J70="荒川",1,0),0)</f>
        <v>0</v>
      </c>
      <c r="G232" s="196">
        <f t="shared" ref="G232:G239" si="48">+IF(G70="○",IF(J70="荒川",1,0),0)</f>
        <v>0</v>
      </c>
      <c r="H232" s="196">
        <f t="shared" ref="H232:H239" si="49">+IF(H70="○",IF(J70="荒川",1,0),0)</f>
        <v>0</v>
      </c>
      <c r="I232" s="196">
        <f t="shared" ref="I232:I239" si="50">+IF(I70="○",IF(J70="荒川",1,0),0)</f>
        <v>0</v>
      </c>
      <c r="J232" s="189"/>
      <c r="K232" s="220"/>
      <c r="L232" s="220"/>
      <c r="M232" s="3"/>
    </row>
    <row r="233" spans="1:13" s="2" customFormat="1" ht="15" hidden="1" customHeight="1">
      <c r="A233" s="6"/>
      <c r="B233" s="185"/>
      <c r="C233" s="196">
        <f t="shared" si="45"/>
        <v>0</v>
      </c>
      <c r="D233" s="196"/>
      <c r="E233" s="196">
        <f t="shared" si="46"/>
        <v>0</v>
      </c>
      <c r="F233" s="196">
        <f t="shared" si="47"/>
        <v>0</v>
      </c>
      <c r="G233" s="196">
        <f t="shared" si="48"/>
        <v>0</v>
      </c>
      <c r="H233" s="196">
        <f t="shared" si="49"/>
        <v>0</v>
      </c>
      <c r="I233" s="196">
        <f t="shared" si="50"/>
        <v>0</v>
      </c>
      <c r="J233" s="189"/>
      <c r="K233" s="220"/>
      <c r="L233" s="220"/>
      <c r="M233" s="3"/>
    </row>
    <row r="234" spans="1:13" s="2" customFormat="1" ht="15" hidden="1" customHeight="1">
      <c r="A234" s="6"/>
      <c r="B234" s="185"/>
      <c r="C234" s="196">
        <f t="shared" si="45"/>
        <v>0</v>
      </c>
      <c r="D234" s="196"/>
      <c r="E234" s="196">
        <f t="shared" si="46"/>
        <v>0</v>
      </c>
      <c r="F234" s="196">
        <f t="shared" si="47"/>
        <v>0</v>
      </c>
      <c r="G234" s="196">
        <f t="shared" si="48"/>
        <v>0</v>
      </c>
      <c r="H234" s="196">
        <f t="shared" si="49"/>
        <v>0</v>
      </c>
      <c r="I234" s="196">
        <f t="shared" si="50"/>
        <v>0</v>
      </c>
      <c r="J234" s="189"/>
      <c r="K234" s="220"/>
      <c r="L234" s="220"/>
      <c r="M234" s="3"/>
    </row>
    <row r="235" spans="1:13" s="2" customFormat="1" ht="15" hidden="1" customHeight="1">
      <c r="A235" s="6"/>
      <c r="B235" s="185"/>
      <c r="C235" s="196">
        <f t="shared" si="45"/>
        <v>0</v>
      </c>
      <c r="D235" s="196"/>
      <c r="E235" s="196">
        <f t="shared" si="46"/>
        <v>0</v>
      </c>
      <c r="F235" s="196">
        <f t="shared" si="47"/>
        <v>0</v>
      </c>
      <c r="G235" s="196">
        <f t="shared" si="48"/>
        <v>0</v>
      </c>
      <c r="H235" s="196">
        <f t="shared" si="49"/>
        <v>0</v>
      </c>
      <c r="I235" s="196">
        <f t="shared" si="50"/>
        <v>0</v>
      </c>
      <c r="J235" s="189"/>
      <c r="K235" s="220"/>
      <c r="L235" s="220"/>
      <c r="M235" s="3"/>
    </row>
    <row r="236" spans="1:13" s="2" customFormat="1" ht="15" hidden="1" customHeight="1">
      <c r="A236" s="6"/>
      <c r="B236" s="185"/>
      <c r="C236" s="196">
        <f t="shared" si="45"/>
        <v>0</v>
      </c>
      <c r="D236" s="196"/>
      <c r="E236" s="196">
        <f t="shared" si="46"/>
        <v>0</v>
      </c>
      <c r="F236" s="196">
        <f t="shared" si="47"/>
        <v>0</v>
      </c>
      <c r="G236" s="196">
        <f t="shared" si="48"/>
        <v>0</v>
      </c>
      <c r="H236" s="196">
        <f t="shared" si="49"/>
        <v>0</v>
      </c>
      <c r="I236" s="196">
        <f t="shared" si="50"/>
        <v>0</v>
      </c>
      <c r="J236" s="189"/>
      <c r="K236" s="220"/>
      <c r="L236" s="220"/>
      <c r="M236" s="3"/>
    </row>
    <row r="237" spans="1:13" s="2" customFormat="1" ht="15" hidden="1" customHeight="1">
      <c r="A237" s="6"/>
      <c r="B237" s="185"/>
      <c r="C237" s="196">
        <f t="shared" si="45"/>
        <v>0</v>
      </c>
      <c r="D237" s="196"/>
      <c r="E237" s="196">
        <f t="shared" si="46"/>
        <v>0</v>
      </c>
      <c r="F237" s="196">
        <f t="shared" si="47"/>
        <v>0</v>
      </c>
      <c r="G237" s="196">
        <f t="shared" si="48"/>
        <v>0</v>
      </c>
      <c r="H237" s="196">
        <f t="shared" si="49"/>
        <v>0</v>
      </c>
      <c r="I237" s="196">
        <f t="shared" si="50"/>
        <v>0</v>
      </c>
      <c r="J237" s="189"/>
      <c r="K237" s="220"/>
      <c r="L237" s="220"/>
      <c r="M237" s="3"/>
    </row>
    <row r="238" spans="1:13" s="2" customFormat="1" ht="15" hidden="1" customHeight="1">
      <c r="A238" s="6"/>
      <c r="B238" s="185"/>
      <c r="C238" s="196">
        <f t="shared" si="45"/>
        <v>1</v>
      </c>
      <c r="D238" s="196"/>
      <c r="E238" s="196">
        <f t="shared" si="46"/>
        <v>1</v>
      </c>
      <c r="F238" s="196">
        <f t="shared" si="47"/>
        <v>1</v>
      </c>
      <c r="G238" s="196">
        <f t="shared" si="48"/>
        <v>1</v>
      </c>
      <c r="H238" s="196">
        <f t="shared" si="49"/>
        <v>1</v>
      </c>
      <c r="I238" s="196">
        <f t="shared" si="50"/>
        <v>1</v>
      </c>
      <c r="J238" s="189"/>
      <c r="K238" s="220"/>
      <c r="L238" s="220"/>
      <c r="M238" s="3"/>
    </row>
    <row r="239" spans="1:13" s="2" customFormat="1" ht="15" hidden="1" customHeight="1">
      <c r="A239" s="6"/>
      <c r="B239" s="185"/>
      <c r="C239" s="196">
        <f t="shared" si="45"/>
        <v>0</v>
      </c>
      <c r="D239" s="196"/>
      <c r="E239" s="196">
        <f t="shared" si="46"/>
        <v>0</v>
      </c>
      <c r="F239" s="196">
        <f t="shared" si="47"/>
        <v>0</v>
      </c>
      <c r="G239" s="196">
        <f t="shared" si="48"/>
        <v>0</v>
      </c>
      <c r="H239" s="196">
        <f t="shared" si="49"/>
        <v>0</v>
      </c>
      <c r="I239" s="196">
        <f t="shared" si="50"/>
        <v>0</v>
      </c>
      <c r="J239" s="189"/>
      <c r="K239" s="220"/>
      <c r="L239" s="220"/>
      <c r="M239" s="3"/>
    </row>
    <row r="240" spans="1:13" s="2" customFormat="1" ht="15" hidden="1" customHeight="1">
      <c r="A240" s="6"/>
      <c r="B240" s="185"/>
      <c r="C240" s="196">
        <f t="shared" ref="C240:C241" si="51">+IF(C78="○",IF(J78="荒川",1,0),0)</f>
        <v>0</v>
      </c>
      <c r="D240" s="196"/>
      <c r="E240" s="196">
        <f t="shared" ref="E240:E241" si="52">+IF(E78="○",IF(J78="荒川",1,0),0)</f>
        <v>0</v>
      </c>
      <c r="F240" s="196">
        <f t="shared" ref="F240:F241" si="53">+IF(F78="○",IF(J78="荒川",1,0),0)</f>
        <v>0</v>
      </c>
      <c r="G240" s="196">
        <f t="shared" ref="G240:G241" si="54">+IF(G78="○",IF(J78="荒川",1,0),0)</f>
        <v>0</v>
      </c>
      <c r="H240" s="196">
        <f t="shared" ref="H240:H241" si="55">+IF(H78="○",IF(J78="荒川",1,0),0)</f>
        <v>0</v>
      </c>
      <c r="I240" s="196">
        <f t="shared" ref="I240:I241" si="56">+IF(I78="○",IF(J78="荒川",1,0),0)</f>
        <v>0</v>
      </c>
      <c r="J240" s="189"/>
      <c r="K240" s="220"/>
      <c r="L240" s="220"/>
      <c r="M240" s="3"/>
    </row>
    <row r="241" spans="1:13" s="2" customFormat="1" ht="15" hidden="1" customHeight="1">
      <c r="A241" s="6"/>
      <c r="B241" s="185"/>
      <c r="C241" s="196">
        <f t="shared" si="51"/>
        <v>0</v>
      </c>
      <c r="D241" s="196"/>
      <c r="E241" s="196">
        <f t="shared" si="52"/>
        <v>0</v>
      </c>
      <c r="F241" s="196">
        <f t="shared" si="53"/>
        <v>0</v>
      </c>
      <c r="G241" s="196">
        <f t="shared" si="54"/>
        <v>0</v>
      </c>
      <c r="H241" s="196">
        <f t="shared" si="55"/>
        <v>0</v>
      </c>
      <c r="I241" s="196">
        <f t="shared" si="56"/>
        <v>0</v>
      </c>
      <c r="J241" s="189"/>
      <c r="K241" s="220"/>
      <c r="L241" s="220"/>
      <c r="M241" s="3"/>
    </row>
    <row r="242" spans="1:13" s="2" customFormat="1" ht="15" hidden="1" customHeight="1">
      <c r="A242" s="6"/>
      <c r="B242" s="185"/>
      <c r="C242" s="196">
        <f t="shared" ref="C242:C243" si="57">+IF(C80="○",IF(J80="荒川",1,0),0)</f>
        <v>0</v>
      </c>
      <c r="D242" s="196"/>
      <c r="E242" s="196">
        <f t="shared" ref="E242:E243" si="58">+IF(E80="○",IF(J80="荒川",1,0),0)</f>
        <v>0</v>
      </c>
      <c r="F242" s="196">
        <f t="shared" ref="F242:F243" si="59">+IF(F80="○",IF(J80="荒川",1,0),0)</f>
        <v>0</v>
      </c>
      <c r="G242" s="196">
        <f t="shared" ref="G242:G243" si="60">+IF(G80="○",IF(J80="荒川",1,0),0)</f>
        <v>0</v>
      </c>
      <c r="H242" s="196">
        <f t="shared" ref="H242:H243" si="61">+IF(H80="○",IF(J80="荒川",1,0),0)</f>
        <v>0</v>
      </c>
      <c r="I242" s="196">
        <f t="shared" ref="I242:I243" si="62">+IF(I80="○",IF(J80="荒川",1,0),0)</f>
        <v>0</v>
      </c>
      <c r="J242" s="189"/>
      <c r="K242" s="220"/>
      <c r="L242" s="220"/>
    </row>
    <row r="243" spans="1:13" s="2" customFormat="1" ht="15" hidden="1" customHeight="1">
      <c r="A243" s="6"/>
      <c r="B243" s="185"/>
      <c r="C243" s="196">
        <f t="shared" si="57"/>
        <v>0</v>
      </c>
      <c r="D243" s="196"/>
      <c r="E243" s="196">
        <f t="shared" si="58"/>
        <v>0</v>
      </c>
      <c r="F243" s="196">
        <f t="shared" si="59"/>
        <v>0</v>
      </c>
      <c r="G243" s="196">
        <f t="shared" si="60"/>
        <v>0</v>
      </c>
      <c r="H243" s="196">
        <f t="shared" si="61"/>
        <v>0</v>
      </c>
      <c r="I243" s="196">
        <f t="shared" si="62"/>
        <v>0</v>
      </c>
      <c r="J243" s="189"/>
      <c r="K243" s="220"/>
      <c r="L243" s="220"/>
    </row>
    <row r="244" spans="1:13" s="2" customFormat="1" ht="15" hidden="1" customHeight="1">
      <c r="A244" s="216"/>
      <c r="B244" s="217"/>
      <c r="C244" s="218"/>
      <c r="D244" s="218"/>
      <c r="E244" s="218"/>
      <c r="F244" s="218"/>
      <c r="G244" s="218"/>
      <c r="H244" s="218"/>
      <c r="I244" s="219"/>
      <c r="J244" s="218"/>
      <c r="K244" s="221"/>
      <c r="L244" s="221"/>
    </row>
    <row r="245" spans="1:13" s="2" customFormat="1" ht="15" hidden="1" customHeight="1">
      <c r="A245" s="6"/>
      <c r="B245" s="12" t="s">
        <v>175</v>
      </c>
      <c r="C245" s="12">
        <f t="shared" ref="C245:C276" si="63">+IF(C6="○",IF(J6="墨田",1,0),0)</f>
        <v>0</v>
      </c>
      <c r="D245" s="12"/>
      <c r="E245" s="12">
        <f t="shared" ref="E245:E276" si="64">+IF(E6="○",IF(J6="墨田",1,0),0)</f>
        <v>0</v>
      </c>
      <c r="F245" s="12">
        <f t="shared" ref="F245:F276" si="65">+IF(F6="○",IF(J6="墨田",1,0),0)</f>
        <v>0</v>
      </c>
      <c r="G245" s="12">
        <f t="shared" ref="G245:G276" si="66">+IF(G6="○",IF(J6="墨田",1,0),0)</f>
        <v>0</v>
      </c>
      <c r="H245" s="12">
        <f t="shared" ref="H245:H276" si="67">+IF(H6="○",IF(J6="墨田",1,0),0)</f>
        <v>0</v>
      </c>
      <c r="I245" s="12">
        <f t="shared" ref="I245:I276" si="68">+IF(I6="○",IF(J6="墨田",1,0),0)</f>
        <v>0</v>
      </c>
      <c r="J245" s="189"/>
      <c r="K245" s="190"/>
      <c r="L245" s="220"/>
    </row>
    <row r="246" spans="1:13" s="2" customFormat="1" ht="15" hidden="1" customHeight="1">
      <c r="A246" s="6"/>
      <c r="C246" s="12">
        <f t="shared" si="63"/>
        <v>0</v>
      </c>
      <c r="D246" s="12"/>
      <c r="E246" s="12">
        <f t="shared" si="64"/>
        <v>0</v>
      </c>
      <c r="F246" s="12">
        <f t="shared" si="65"/>
        <v>0</v>
      </c>
      <c r="G246" s="12">
        <f t="shared" si="66"/>
        <v>0</v>
      </c>
      <c r="H246" s="12">
        <f t="shared" si="67"/>
        <v>0</v>
      </c>
      <c r="I246" s="12">
        <f t="shared" si="68"/>
        <v>0</v>
      </c>
      <c r="J246" s="189"/>
      <c r="K246" s="190"/>
      <c r="L246" s="220"/>
    </row>
    <row r="247" spans="1:13" s="2" customFormat="1" ht="15" hidden="1" customHeight="1">
      <c r="A247" s="6"/>
      <c r="B247" s="189"/>
      <c r="C247" s="12">
        <f t="shared" si="63"/>
        <v>0</v>
      </c>
      <c r="D247" s="12"/>
      <c r="E247" s="12">
        <f t="shared" si="64"/>
        <v>0</v>
      </c>
      <c r="F247" s="12">
        <f t="shared" si="65"/>
        <v>0</v>
      </c>
      <c r="G247" s="12">
        <f t="shared" si="66"/>
        <v>0</v>
      </c>
      <c r="H247" s="12">
        <f t="shared" si="67"/>
        <v>0</v>
      </c>
      <c r="I247" s="12">
        <f t="shared" si="68"/>
        <v>0</v>
      </c>
      <c r="J247" s="189"/>
      <c r="K247" s="190"/>
      <c r="L247" s="220"/>
    </row>
    <row r="248" spans="1:13" s="2" customFormat="1" ht="15" hidden="1" customHeight="1">
      <c r="A248" s="6"/>
      <c r="B248" s="189"/>
      <c r="C248" s="12">
        <f t="shared" si="63"/>
        <v>0</v>
      </c>
      <c r="D248" s="12"/>
      <c r="E248" s="12">
        <f t="shared" si="64"/>
        <v>0</v>
      </c>
      <c r="F248" s="12">
        <f t="shared" si="65"/>
        <v>0</v>
      </c>
      <c r="G248" s="12">
        <f t="shared" si="66"/>
        <v>0</v>
      </c>
      <c r="H248" s="12">
        <f t="shared" si="67"/>
        <v>0</v>
      </c>
      <c r="I248" s="12">
        <f t="shared" si="68"/>
        <v>0</v>
      </c>
      <c r="J248" s="189"/>
      <c r="K248" s="190"/>
      <c r="L248" s="220"/>
    </row>
    <row r="249" spans="1:13" s="2" customFormat="1" ht="15" hidden="1" customHeight="1">
      <c r="A249" s="6"/>
      <c r="B249" s="189"/>
      <c r="C249" s="12">
        <f t="shared" si="63"/>
        <v>1</v>
      </c>
      <c r="D249" s="12"/>
      <c r="E249" s="12">
        <f t="shared" si="64"/>
        <v>1</v>
      </c>
      <c r="F249" s="12">
        <f t="shared" si="65"/>
        <v>1</v>
      </c>
      <c r="G249" s="12">
        <f t="shared" si="66"/>
        <v>1</v>
      </c>
      <c r="H249" s="12">
        <f t="shared" si="67"/>
        <v>1</v>
      </c>
      <c r="I249" s="12">
        <f t="shared" si="68"/>
        <v>0</v>
      </c>
      <c r="J249" s="189"/>
      <c r="K249" s="190"/>
      <c r="L249" s="220"/>
    </row>
    <row r="250" spans="1:13" s="2" customFormat="1" ht="15" hidden="1" customHeight="1">
      <c r="A250" s="6"/>
      <c r="B250" s="189"/>
      <c r="C250" s="12">
        <f t="shared" si="63"/>
        <v>1</v>
      </c>
      <c r="D250" s="12"/>
      <c r="E250" s="12">
        <f t="shared" si="64"/>
        <v>1</v>
      </c>
      <c r="F250" s="12">
        <f t="shared" si="65"/>
        <v>1</v>
      </c>
      <c r="G250" s="12">
        <f t="shared" si="66"/>
        <v>1</v>
      </c>
      <c r="H250" s="12">
        <f t="shared" si="67"/>
        <v>1</v>
      </c>
      <c r="I250" s="12">
        <f t="shared" si="68"/>
        <v>0</v>
      </c>
      <c r="J250" s="189"/>
      <c r="K250" s="190"/>
      <c r="L250" s="220"/>
    </row>
    <row r="251" spans="1:13" s="2" customFormat="1" ht="15" hidden="1" customHeight="1">
      <c r="A251" s="6"/>
      <c r="B251" s="189"/>
      <c r="C251" s="12">
        <f t="shared" si="63"/>
        <v>1</v>
      </c>
      <c r="D251" s="12"/>
      <c r="E251" s="12">
        <f t="shared" si="64"/>
        <v>1</v>
      </c>
      <c r="F251" s="12">
        <f t="shared" si="65"/>
        <v>1</v>
      </c>
      <c r="G251" s="12">
        <f t="shared" si="66"/>
        <v>1</v>
      </c>
      <c r="H251" s="12">
        <f t="shared" si="67"/>
        <v>1</v>
      </c>
      <c r="I251" s="12">
        <f t="shared" si="68"/>
        <v>1</v>
      </c>
      <c r="J251" s="189"/>
      <c r="K251" s="190"/>
      <c r="L251" s="220"/>
    </row>
    <row r="252" spans="1:13" s="2" customFormat="1" ht="15" hidden="1" customHeight="1">
      <c r="A252" s="6"/>
      <c r="B252" s="189"/>
      <c r="C252" s="12">
        <f t="shared" si="63"/>
        <v>1</v>
      </c>
      <c r="D252" s="12"/>
      <c r="E252" s="12">
        <f t="shared" si="64"/>
        <v>1</v>
      </c>
      <c r="F252" s="12">
        <f t="shared" si="65"/>
        <v>1</v>
      </c>
      <c r="G252" s="12">
        <f t="shared" si="66"/>
        <v>1</v>
      </c>
      <c r="H252" s="12">
        <f t="shared" si="67"/>
        <v>1</v>
      </c>
      <c r="I252" s="12">
        <f t="shared" si="68"/>
        <v>1</v>
      </c>
      <c r="J252" s="189"/>
      <c r="K252" s="190"/>
      <c r="L252" s="220"/>
    </row>
    <row r="253" spans="1:13" s="2" customFormat="1" ht="15" hidden="1" customHeight="1">
      <c r="A253" s="6"/>
      <c r="B253" s="189"/>
      <c r="C253" s="12">
        <f t="shared" si="63"/>
        <v>0</v>
      </c>
      <c r="D253" s="12"/>
      <c r="E253" s="12">
        <f t="shared" si="64"/>
        <v>0</v>
      </c>
      <c r="F253" s="12">
        <f t="shared" si="65"/>
        <v>0</v>
      </c>
      <c r="G253" s="12">
        <f t="shared" si="66"/>
        <v>0</v>
      </c>
      <c r="H253" s="12">
        <f t="shared" si="67"/>
        <v>0</v>
      </c>
      <c r="I253" s="12">
        <f t="shared" si="68"/>
        <v>0</v>
      </c>
      <c r="J253" s="189"/>
      <c r="K253" s="190"/>
      <c r="L253" s="220"/>
    </row>
    <row r="254" spans="1:13" s="2" customFormat="1" ht="15" hidden="1" customHeight="1">
      <c r="A254" s="6"/>
      <c r="B254" s="189"/>
      <c r="C254" s="12">
        <f t="shared" si="63"/>
        <v>0</v>
      </c>
      <c r="D254" s="12"/>
      <c r="E254" s="12">
        <f t="shared" si="64"/>
        <v>0</v>
      </c>
      <c r="F254" s="12">
        <f t="shared" si="65"/>
        <v>0</v>
      </c>
      <c r="G254" s="12">
        <f t="shared" si="66"/>
        <v>0</v>
      </c>
      <c r="H254" s="12">
        <f t="shared" si="67"/>
        <v>0</v>
      </c>
      <c r="I254" s="12">
        <f t="shared" si="68"/>
        <v>0</v>
      </c>
      <c r="J254" s="189"/>
      <c r="K254" s="190"/>
      <c r="L254" s="220"/>
    </row>
    <row r="255" spans="1:13" s="2" customFormat="1" ht="15" hidden="1" customHeight="1">
      <c r="A255" s="6"/>
      <c r="B255" s="189"/>
      <c r="C255" s="12">
        <f t="shared" si="63"/>
        <v>0</v>
      </c>
      <c r="D255" s="12"/>
      <c r="E255" s="12">
        <f t="shared" si="64"/>
        <v>0</v>
      </c>
      <c r="F255" s="12">
        <f t="shared" si="65"/>
        <v>0</v>
      </c>
      <c r="G255" s="12">
        <f t="shared" si="66"/>
        <v>0</v>
      </c>
      <c r="H255" s="12">
        <f t="shared" si="67"/>
        <v>0</v>
      </c>
      <c r="I255" s="12">
        <f t="shared" si="68"/>
        <v>0</v>
      </c>
      <c r="J255" s="189"/>
      <c r="K255" s="190"/>
      <c r="L255" s="220"/>
    </row>
    <row r="256" spans="1:13" s="2" customFormat="1" ht="15" hidden="1" customHeight="1">
      <c r="A256" s="6"/>
      <c r="B256" s="189"/>
      <c r="C256" s="12">
        <f t="shared" si="63"/>
        <v>0</v>
      </c>
      <c r="D256" s="12"/>
      <c r="E256" s="12">
        <f t="shared" si="64"/>
        <v>0</v>
      </c>
      <c r="F256" s="12">
        <f t="shared" si="65"/>
        <v>0</v>
      </c>
      <c r="G256" s="12">
        <f t="shared" si="66"/>
        <v>0</v>
      </c>
      <c r="H256" s="12">
        <f t="shared" si="67"/>
        <v>0</v>
      </c>
      <c r="I256" s="12">
        <f t="shared" si="68"/>
        <v>0</v>
      </c>
      <c r="J256" s="189"/>
      <c r="K256" s="190"/>
      <c r="L256" s="220"/>
    </row>
    <row r="257" spans="1:12" s="2" customFormat="1" ht="15" hidden="1" customHeight="1">
      <c r="A257" s="6"/>
      <c r="B257" s="189"/>
      <c r="C257" s="12">
        <f t="shared" si="63"/>
        <v>0</v>
      </c>
      <c r="D257" s="12"/>
      <c r="E257" s="12">
        <f t="shared" si="64"/>
        <v>0</v>
      </c>
      <c r="F257" s="12">
        <f t="shared" si="65"/>
        <v>0</v>
      </c>
      <c r="G257" s="12">
        <f t="shared" si="66"/>
        <v>0</v>
      </c>
      <c r="H257" s="12">
        <f t="shared" si="67"/>
        <v>0</v>
      </c>
      <c r="I257" s="12">
        <f t="shared" si="68"/>
        <v>0</v>
      </c>
      <c r="J257" s="189"/>
      <c r="K257" s="190"/>
      <c r="L257" s="220"/>
    </row>
    <row r="258" spans="1:12" s="2" customFormat="1" ht="15" hidden="1" customHeight="1">
      <c r="A258" s="6"/>
      <c r="B258" s="189"/>
      <c r="C258" s="12">
        <f t="shared" si="63"/>
        <v>0</v>
      </c>
      <c r="D258" s="12"/>
      <c r="E258" s="12">
        <f t="shared" si="64"/>
        <v>0</v>
      </c>
      <c r="F258" s="12">
        <f t="shared" si="65"/>
        <v>0</v>
      </c>
      <c r="G258" s="12">
        <f t="shared" si="66"/>
        <v>0</v>
      </c>
      <c r="H258" s="12">
        <f t="shared" si="67"/>
        <v>0</v>
      </c>
      <c r="I258" s="12">
        <f t="shared" si="68"/>
        <v>0</v>
      </c>
      <c r="J258" s="189"/>
      <c r="K258" s="190"/>
      <c r="L258" s="220"/>
    </row>
    <row r="259" spans="1:12" s="2" customFormat="1" ht="15" hidden="1" customHeight="1">
      <c r="A259" s="6"/>
      <c r="B259" s="189"/>
      <c r="C259" s="12">
        <f t="shared" si="63"/>
        <v>0</v>
      </c>
      <c r="D259" s="12"/>
      <c r="E259" s="12">
        <f t="shared" si="64"/>
        <v>0</v>
      </c>
      <c r="F259" s="12">
        <f t="shared" si="65"/>
        <v>0</v>
      </c>
      <c r="G259" s="12">
        <f t="shared" si="66"/>
        <v>0</v>
      </c>
      <c r="H259" s="12">
        <f t="shared" si="67"/>
        <v>0</v>
      </c>
      <c r="I259" s="12">
        <f t="shared" si="68"/>
        <v>0</v>
      </c>
      <c r="J259" s="189"/>
      <c r="K259" s="190"/>
      <c r="L259" s="220"/>
    </row>
    <row r="260" spans="1:12" s="2" customFormat="1" ht="15" hidden="1" customHeight="1">
      <c r="A260" s="6"/>
      <c r="B260" s="189"/>
      <c r="C260" s="12">
        <f t="shared" si="63"/>
        <v>0</v>
      </c>
      <c r="D260" s="12"/>
      <c r="E260" s="12">
        <f t="shared" si="64"/>
        <v>0</v>
      </c>
      <c r="F260" s="12">
        <f t="shared" si="65"/>
        <v>0</v>
      </c>
      <c r="G260" s="12">
        <f t="shared" si="66"/>
        <v>0</v>
      </c>
      <c r="H260" s="12">
        <f t="shared" si="67"/>
        <v>0</v>
      </c>
      <c r="I260" s="12">
        <f t="shared" si="68"/>
        <v>0</v>
      </c>
      <c r="J260" s="189"/>
      <c r="K260" s="190"/>
      <c r="L260" s="220"/>
    </row>
    <row r="261" spans="1:12" s="2" customFormat="1" ht="15" hidden="1" customHeight="1">
      <c r="A261" s="6"/>
      <c r="B261" s="189"/>
      <c r="C261" s="12">
        <f t="shared" si="63"/>
        <v>0</v>
      </c>
      <c r="D261" s="12"/>
      <c r="E261" s="12">
        <f t="shared" si="64"/>
        <v>0</v>
      </c>
      <c r="F261" s="12">
        <f t="shared" si="65"/>
        <v>0</v>
      </c>
      <c r="G261" s="12">
        <f t="shared" si="66"/>
        <v>0</v>
      </c>
      <c r="H261" s="12">
        <f t="shared" si="67"/>
        <v>0</v>
      </c>
      <c r="I261" s="12">
        <f t="shared" si="68"/>
        <v>0</v>
      </c>
      <c r="J261" s="189"/>
      <c r="K261" s="190"/>
      <c r="L261" s="220"/>
    </row>
    <row r="262" spans="1:12" s="2" customFormat="1" ht="15" hidden="1" customHeight="1">
      <c r="A262" s="6"/>
      <c r="B262" s="189"/>
      <c r="C262" s="12">
        <f t="shared" si="63"/>
        <v>0</v>
      </c>
      <c r="D262" s="12"/>
      <c r="E262" s="12">
        <f t="shared" si="64"/>
        <v>0</v>
      </c>
      <c r="F262" s="12">
        <f t="shared" si="65"/>
        <v>0</v>
      </c>
      <c r="G262" s="12">
        <f t="shared" si="66"/>
        <v>0</v>
      </c>
      <c r="H262" s="12">
        <f t="shared" si="67"/>
        <v>0</v>
      </c>
      <c r="I262" s="12">
        <f t="shared" si="68"/>
        <v>0</v>
      </c>
      <c r="J262" s="189"/>
      <c r="K262" s="190"/>
      <c r="L262" s="220"/>
    </row>
    <row r="263" spans="1:12" s="2" customFormat="1" ht="15" hidden="1" customHeight="1">
      <c r="A263" s="6"/>
      <c r="B263" s="189"/>
      <c r="C263" s="12">
        <f t="shared" si="63"/>
        <v>0</v>
      </c>
      <c r="D263" s="12"/>
      <c r="E263" s="12">
        <f t="shared" si="64"/>
        <v>0</v>
      </c>
      <c r="F263" s="12">
        <f t="shared" si="65"/>
        <v>0</v>
      </c>
      <c r="G263" s="12">
        <f t="shared" si="66"/>
        <v>0</v>
      </c>
      <c r="H263" s="12">
        <f t="shared" si="67"/>
        <v>0</v>
      </c>
      <c r="I263" s="12">
        <f t="shared" si="68"/>
        <v>0</v>
      </c>
      <c r="J263" s="189"/>
      <c r="K263" s="190"/>
      <c r="L263" s="220"/>
    </row>
    <row r="264" spans="1:12" s="2" customFormat="1" ht="15" hidden="1" customHeight="1">
      <c r="A264" s="6"/>
      <c r="B264" s="189"/>
      <c r="C264" s="12">
        <f t="shared" si="63"/>
        <v>0</v>
      </c>
      <c r="D264" s="12"/>
      <c r="E264" s="12">
        <f t="shared" si="64"/>
        <v>0</v>
      </c>
      <c r="F264" s="12">
        <f t="shared" si="65"/>
        <v>0</v>
      </c>
      <c r="G264" s="12">
        <f t="shared" si="66"/>
        <v>0</v>
      </c>
      <c r="H264" s="12">
        <f t="shared" si="67"/>
        <v>0</v>
      </c>
      <c r="I264" s="12">
        <f t="shared" si="68"/>
        <v>0</v>
      </c>
      <c r="J264" s="189"/>
      <c r="K264" s="190"/>
      <c r="L264" s="220"/>
    </row>
    <row r="265" spans="1:12" s="2" customFormat="1" ht="15" hidden="1" customHeight="1">
      <c r="A265" s="6"/>
      <c r="B265" s="189"/>
      <c r="C265" s="12">
        <f t="shared" si="63"/>
        <v>0</v>
      </c>
      <c r="D265" s="12"/>
      <c r="E265" s="12">
        <f t="shared" si="64"/>
        <v>0</v>
      </c>
      <c r="F265" s="12">
        <f t="shared" si="65"/>
        <v>0</v>
      </c>
      <c r="G265" s="12">
        <f t="shared" si="66"/>
        <v>0</v>
      </c>
      <c r="H265" s="12">
        <f t="shared" si="67"/>
        <v>0</v>
      </c>
      <c r="I265" s="12">
        <f t="shared" si="68"/>
        <v>0</v>
      </c>
      <c r="J265" s="189"/>
      <c r="K265" s="190"/>
      <c r="L265" s="220"/>
    </row>
    <row r="266" spans="1:12" s="2" customFormat="1" ht="15" hidden="1" customHeight="1">
      <c r="A266" s="6"/>
      <c r="B266" s="189"/>
      <c r="C266" s="12">
        <f t="shared" si="63"/>
        <v>0</v>
      </c>
      <c r="D266" s="12"/>
      <c r="E266" s="12">
        <f t="shared" si="64"/>
        <v>0</v>
      </c>
      <c r="F266" s="12">
        <f t="shared" si="65"/>
        <v>0</v>
      </c>
      <c r="G266" s="12">
        <f t="shared" si="66"/>
        <v>0</v>
      </c>
      <c r="H266" s="12">
        <f t="shared" si="67"/>
        <v>0</v>
      </c>
      <c r="I266" s="12">
        <f t="shared" si="68"/>
        <v>0</v>
      </c>
      <c r="J266" s="189"/>
      <c r="K266" s="190"/>
      <c r="L266" s="220"/>
    </row>
    <row r="267" spans="1:12" s="2" customFormat="1" ht="15" hidden="1" customHeight="1">
      <c r="A267" s="6"/>
      <c r="B267" s="189"/>
      <c r="C267" s="12">
        <f t="shared" si="63"/>
        <v>0</v>
      </c>
      <c r="D267" s="12"/>
      <c r="E267" s="12">
        <f t="shared" si="64"/>
        <v>0</v>
      </c>
      <c r="F267" s="12">
        <f t="shared" si="65"/>
        <v>0</v>
      </c>
      <c r="G267" s="12">
        <f t="shared" si="66"/>
        <v>0</v>
      </c>
      <c r="H267" s="12">
        <f t="shared" si="67"/>
        <v>0</v>
      </c>
      <c r="I267" s="12">
        <f t="shared" si="68"/>
        <v>0</v>
      </c>
      <c r="J267" s="189"/>
      <c r="K267" s="190"/>
      <c r="L267" s="220"/>
    </row>
    <row r="268" spans="1:12" s="2" customFormat="1" ht="15" hidden="1" customHeight="1">
      <c r="A268" s="6"/>
      <c r="B268" s="189"/>
      <c r="C268" s="12">
        <f t="shared" si="63"/>
        <v>0</v>
      </c>
      <c r="D268" s="12"/>
      <c r="E268" s="12">
        <f t="shared" si="64"/>
        <v>0</v>
      </c>
      <c r="F268" s="12">
        <f t="shared" si="65"/>
        <v>0</v>
      </c>
      <c r="G268" s="12">
        <f t="shared" si="66"/>
        <v>0</v>
      </c>
      <c r="H268" s="12">
        <f t="shared" si="67"/>
        <v>0</v>
      </c>
      <c r="I268" s="12">
        <f t="shared" si="68"/>
        <v>0</v>
      </c>
      <c r="J268" s="189"/>
      <c r="K268" s="190"/>
      <c r="L268" s="220"/>
    </row>
    <row r="269" spans="1:12" s="2" customFormat="1" ht="15" hidden="1" customHeight="1">
      <c r="A269" s="6"/>
      <c r="B269" s="189"/>
      <c r="C269" s="12">
        <f t="shared" si="63"/>
        <v>0</v>
      </c>
      <c r="D269" s="12"/>
      <c r="E269" s="12">
        <f t="shared" si="64"/>
        <v>0</v>
      </c>
      <c r="F269" s="12">
        <f t="shared" si="65"/>
        <v>0</v>
      </c>
      <c r="G269" s="12">
        <f t="shared" si="66"/>
        <v>0</v>
      </c>
      <c r="H269" s="12">
        <f t="shared" si="67"/>
        <v>0</v>
      </c>
      <c r="I269" s="12">
        <f t="shared" si="68"/>
        <v>0</v>
      </c>
      <c r="J269" s="189"/>
      <c r="K269" s="190"/>
      <c r="L269" s="220"/>
    </row>
    <row r="270" spans="1:12" s="2" customFormat="1" ht="15" hidden="1" customHeight="1">
      <c r="A270" s="6"/>
      <c r="B270" s="189"/>
      <c r="C270" s="12">
        <f t="shared" si="63"/>
        <v>0</v>
      </c>
      <c r="D270" s="12"/>
      <c r="E270" s="12">
        <f t="shared" si="64"/>
        <v>0</v>
      </c>
      <c r="F270" s="12">
        <f t="shared" si="65"/>
        <v>0</v>
      </c>
      <c r="G270" s="12">
        <f t="shared" si="66"/>
        <v>0</v>
      </c>
      <c r="H270" s="12">
        <f t="shared" si="67"/>
        <v>0</v>
      </c>
      <c r="I270" s="12">
        <f t="shared" si="68"/>
        <v>0</v>
      </c>
      <c r="J270" s="189"/>
      <c r="K270" s="190"/>
      <c r="L270" s="220"/>
    </row>
    <row r="271" spans="1:12" s="2" customFormat="1" ht="15" hidden="1" customHeight="1">
      <c r="A271" s="6"/>
      <c r="B271" s="189"/>
      <c r="C271" s="12">
        <f t="shared" si="63"/>
        <v>0</v>
      </c>
      <c r="D271" s="12"/>
      <c r="E271" s="12">
        <f t="shared" si="64"/>
        <v>0</v>
      </c>
      <c r="F271" s="12">
        <f t="shared" si="65"/>
        <v>0</v>
      </c>
      <c r="G271" s="12">
        <f t="shared" si="66"/>
        <v>0</v>
      </c>
      <c r="H271" s="12">
        <f t="shared" si="67"/>
        <v>0</v>
      </c>
      <c r="I271" s="12">
        <f t="shared" si="68"/>
        <v>0</v>
      </c>
      <c r="J271" s="189"/>
      <c r="K271" s="190"/>
      <c r="L271" s="220"/>
    </row>
    <row r="272" spans="1:12" s="2" customFormat="1" ht="15" hidden="1" customHeight="1">
      <c r="A272" s="6"/>
      <c r="B272" s="189"/>
      <c r="C272" s="12">
        <f t="shared" si="63"/>
        <v>0</v>
      </c>
      <c r="D272" s="12"/>
      <c r="E272" s="12">
        <f t="shared" si="64"/>
        <v>0</v>
      </c>
      <c r="F272" s="12">
        <f t="shared" si="65"/>
        <v>0</v>
      </c>
      <c r="G272" s="12">
        <f t="shared" si="66"/>
        <v>0</v>
      </c>
      <c r="H272" s="12">
        <f t="shared" si="67"/>
        <v>0</v>
      </c>
      <c r="I272" s="12">
        <f t="shared" si="68"/>
        <v>0</v>
      </c>
      <c r="J272" s="189"/>
      <c r="K272" s="190"/>
      <c r="L272" s="220"/>
    </row>
    <row r="273" spans="1:12" s="2" customFormat="1" ht="15" hidden="1" customHeight="1">
      <c r="A273" s="6"/>
      <c r="B273" s="189"/>
      <c r="C273" s="12">
        <f t="shared" si="63"/>
        <v>0</v>
      </c>
      <c r="D273" s="12"/>
      <c r="E273" s="12">
        <f t="shared" si="64"/>
        <v>0</v>
      </c>
      <c r="F273" s="12">
        <f t="shared" si="65"/>
        <v>0</v>
      </c>
      <c r="G273" s="12">
        <f t="shared" si="66"/>
        <v>0</v>
      </c>
      <c r="H273" s="12">
        <f t="shared" si="67"/>
        <v>0</v>
      </c>
      <c r="I273" s="12">
        <f t="shared" si="68"/>
        <v>0</v>
      </c>
      <c r="J273" s="189"/>
      <c r="K273" s="190"/>
      <c r="L273" s="220"/>
    </row>
    <row r="274" spans="1:12" s="2" customFormat="1" ht="15" hidden="1" customHeight="1">
      <c r="A274" s="6"/>
      <c r="B274" s="189"/>
      <c r="C274" s="12">
        <f t="shared" si="63"/>
        <v>0</v>
      </c>
      <c r="D274" s="12"/>
      <c r="E274" s="12">
        <f t="shared" si="64"/>
        <v>0</v>
      </c>
      <c r="F274" s="12">
        <f t="shared" si="65"/>
        <v>0</v>
      </c>
      <c r="G274" s="12">
        <f t="shared" si="66"/>
        <v>0</v>
      </c>
      <c r="H274" s="12">
        <f t="shared" si="67"/>
        <v>0</v>
      </c>
      <c r="I274" s="12">
        <f t="shared" si="68"/>
        <v>0</v>
      </c>
      <c r="J274" s="189"/>
      <c r="K274" s="190"/>
      <c r="L274" s="220"/>
    </row>
    <row r="275" spans="1:12" s="2" customFormat="1" ht="15" hidden="1" customHeight="1">
      <c r="A275" s="6"/>
      <c r="B275" s="189"/>
      <c r="C275" s="12">
        <f t="shared" si="63"/>
        <v>0</v>
      </c>
      <c r="D275" s="12"/>
      <c r="E275" s="12">
        <f t="shared" si="64"/>
        <v>0</v>
      </c>
      <c r="F275" s="12">
        <f t="shared" si="65"/>
        <v>0</v>
      </c>
      <c r="G275" s="12">
        <f t="shared" si="66"/>
        <v>0</v>
      </c>
      <c r="H275" s="12">
        <f t="shared" si="67"/>
        <v>0</v>
      </c>
      <c r="I275" s="12">
        <f t="shared" si="68"/>
        <v>0</v>
      </c>
      <c r="J275" s="189"/>
      <c r="K275" s="190"/>
      <c r="L275" s="220"/>
    </row>
    <row r="276" spans="1:12" s="2" customFormat="1" ht="15" hidden="1" customHeight="1">
      <c r="A276" s="6"/>
      <c r="B276" s="189"/>
      <c r="C276" s="12">
        <f t="shared" si="63"/>
        <v>0</v>
      </c>
      <c r="D276" s="12"/>
      <c r="E276" s="12">
        <f t="shared" si="64"/>
        <v>0</v>
      </c>
      <c r="F276" s="12">
        <f t="shared" si="65"/>
        <v>0</v>
      </c>
      <c r="G276" s="12">
        <f t="shared" si="66"/>
        <v>0</v>
      </c>
      <c r="H276" s="12">
        <f t="shared" si="67"/>
        <v>0</v>
      </c>
      <c r="I276" s="12">
        <f t="shared" si="68"/>
        <v>0</v>
      </c>
      <c r="J276" s="189"/>
      <c r="K276" s="190"/>
      <c r="L276" s="220"/>
    </row>
    <row r="277" spans="1:12" s="2" customFormat="1" ht="15" hidden="1" customHeight="1">
      <c r="A277" s="6"/>
      <c r="B277" s="189"/>
      <c r="C277" s="12">
        <f t="shared" ref="C277:C308" si="69">+IF(C38="○",IF(J38="墨田",1,0),0)</f>
        <v>0</v>
      </c>
      <c r="D277" s="12"/>
      <c r="E277" s="12">
        <f t="shared" ref="E277:E308" si="70">+IF(E38="○",IF(J38="墨田",1,0),0)</f>
        <v>0</v>
      </c>
      <c r="F277" s="12">
        <f t="shared" ref="F277:F308" si="71">+IF(F38="○",IF(J38="墨田",1,0),0)</f>
        <v>0</v>
      </c>
      <c r="G277" s="12">
        <f t="shared" ref="G277:G308" si="72">+IF(G38="○",IF(J38="墨田",1,0),0)</f>
        <v>0</v>
      </c>
      <c r="H277" s="12">
        <f t="shared" ref="H277:H308" si="73">+IF(H38="○",IF(J38="墨田",1,0),0)</f>
        <v>0</v>
      </c>
      <c r="I277" s="12">
        <f t="shared" ref="I277:I308" si="74">+IF(I38="○",IF(J38="墨田",1,0),0)</f>
        <v>0</v>
      </c>
      <c r="J277" s="189"/>
      <c r="K277" s="190"/>
      <c r="L277" s="220"/>
    </row>
    <row r="278" spans="1:12" s="2" customFormat="1" ht="15" hidden="1" customHeight="1">
      <c r="A278" s="6"/>
      <c r="B278" s="189"/>
      <c r="C278" s="12">
        <f t="shared" si="69"/>
        <v>0</v>
      </c>
      <c r="D278" s="12"/>
      <c r="E278" s="12">
        <f t="shared" si="70"/>
        <v>0</v>
      </c>
      <c r="F278" s="12">
        <f t="shared" si="71"/>
        <v>0</v>
      </c>
      <c r="G278" s="12">
        <f t="shared" si="72"/>
        <v>0</v>
      </c>
      <c r="H278" s="12">
        <f t="shared" si="73"/>
        <v>0</v>
      </c>
      <c r="I278" s="12">
        <f t="shared" si="74"/>
        <v>0</v>
      </c>
      <c r="J278" s="189"/>
      <c r="K278" s="190"/>
      <c r="L278" s="220"/>
    </row>
    <row r="279" spans="1:12" s="2" customFormat="1" ht="15" hidden="1" customHeight="1">
      <c r="A279" s="6"/>
      <c r="B279" s="189"/>
      <c r="C279" s="12">
        <f t="shared" si="69"/>
        <v>0</v>
      </c>
      <c r="D279" s="12"/>
      <c r="E279" s="12">
        <f t="shared" si="70"/>
        <v>0</v>
      </c>
      <c r="F279" s="12">
        <f t="shared" si="71"/>
        <v>0</v>
      </c>
      <c r="G279" s="12">
        <f t="shared" si="72"/>
        <v>0</v>
      </c>
      <c r="H279" s="12">
        <f t="shared" si="73"/>
        <v>0</v>
      </c>
      <c r="I279" s="12">
        <f t="shared" si="74"/>
        <v>0</v>
      </c>
      <c r="J279" s="189"/>
      <c r="K279" s="190"/>
      <c r="L279" s="220"/>
    </row>
    <row r="280" spans="1:12" s="2" customFormat="1" ht="15" hidden="1" customHeight="1">
      <c r="A280" s="6"/>
      <c r="B280" s="189"/>
      <c r="C280" s="12">
        <f t="shared" si="69"/>
        <v>0</v>
      </c>
      <c r="D280" s="12"/>
      <c r="E280" s="12">
        <f t="shared" si="70"/>
        <v>0</v>
      </c>
      <c r="F280" s="12">
        <f t="shared" si="71"/>
        <v>0</v>
      </c>
      <c r="G280" s="12">
        <f t="shared" si="72"/>
        <v>0</v>
      </c>
      <c r="H280" s="12">
        <f t="shared" si="73"/>
        <v>0</v>
      </c>
      <c r="I280" s="12">
        <f t="shared" si="74"/>
        <v>0</v>
      </c>
      <c r="J280" s="189"/>
      <c r="K280" s="190"/>
      <c r="L280" s="220"/>
    </row>
    <row r="281" spans="1:12" s="2" customFormat="1" ht="15" hidden="1" customHeight="1">
      <c r="A281" s="6"/>
      <c r="B281" s="189"/>
      <c r="C281" s="12">
        <f t="shared" si="69"/>
        <v>0</v>
      </c>
      <c r="D281" s="12"/>
      <c r="E281" s="12">
        <f t="shared" si="70"/>
        <v>0</v>
      </c>
      <c r="F281" s="12">
        <f t="shared" si="71"/>
        <v>0</v>
      </c>
      <c r="G281" s="12">
        <f t="shared" si="72"/>
        <v>0</v>
      </c>
      <c r="H281" s="12">
        <f t="shared" si="73"/>
        <v>0</v>
      </c>
      <c r="I281" s="12">
        <f t="shared" si="74"/>
        <v>0</v>
      </c>
      <c r="J281" s="189"/>
      <c r="K281" s="190"/>
      <c r="L281" s="220"/>
    </row>
    <row r="282" spans="1:12" s="2" customFormat="1" ht="15" hidden="1" customHeight="1">
      <c r="A282" s="6"/>
      <c r="B282" s="189"/>
      <c r="C282" s="12">
        <f t="shared" si="69"/>
        <v>0</v>
      </c>
      <c r="D282" s="12"/>
      <c r="E282" s="12">
        <f t="shared" si="70"/>
        <v>0</v>
      </c>
      <c r="F282" s="12">
        <f t="shared" si="71"/>
        <v>0</v>
      </c>
      <c r="G282" s="12">
        <f t="shared" si="72"/>
        <v>0</v>
      </c>
      <c r="H282" s="12">
        <f t="shared" si="73"/>
        <v>0</v>
      </c>
      <c r="I282" s="12">
        <f t="shared" si="74"/>
        <v>0</v>
      </c>
      <c r="J282" s="189"/>
      <c r="K282" s="190"/>
      <c r="L282" s="220"/>
    </row>
    <row r="283" spans="1:12" s="2" customFormat="1" ht="15" hidden="1" customHeight="1">
      <c r="A283" s="6"/>
      <c r="B283" s="189"/>
      <c r="C283" s="12">
        <f t="shared" si="69"/>
        <v>0</v>
      </c>
      <c r="D283" s="12"/>
      <c r="E283" s="12">
        <f t="shared" si="70"/>
        <v>0</v>
      </c>
      <c r="F283" s="12">
        <f t="shared" si="71"/>
        <v>0</v>
      </c>
      <c r="G283" s="12">
        <f t="shared" si="72"/>
        <v>0</v>
      </c>
      <c r="H283" s="12">
        <f t="shared" si="73"/>
        <v>0</v>
      </c>
      <c r="I283" s="12">
        <f t="shared" si="74"/>
        <v>0</v>
      </c>
      <c r="J283" s="189"/>
      <c r="K283" s="190"/>
      <c r="L283" s="220"/>
    </row>
    <row r="284" spans="1:12" s="2" customFormat="1" ht="15" hidden="1" customHeight="1">
      <c r="A284" s="6"/>
      <c r="B284" s="189"/>
      <c r="C284" s="12">
        <f t="shared" si="69"/>
        <v>0</v>
      </c>
      <c r="D284" s="12"/>
      <c r="E284" s="12">
        <f t="shared" si="70"/>
        <v>0</v>
      </c>
      <c r="F284" s="12">
        <f t="shared" si="71"/>
        <v>0</v>
      </c>
      <c r="G284" s="12">
        <f t="shared" si="72"/>
        <v>0</v>
      </c>
      <c r="H284" s="12">
        <f t="shared" si="73"/>
        <v>0</v>
      </c>
      <c r="I284" s="12">
        <f t="shared" si="74"/>
        <v>0</v>
      </c>
      <c r="J284" s="189"/>
      <c r="K284" s="190"/>
      <c r="L284" s="220"/>
    </row>
    <row r="285" spans="1:12" s="2" customFormat="1" ht="15" hidden="1" customHeight="1">
      <c r="A285" s="6"/>
      <c r="B285" s="189"/>
      <c r="C285" s="12">
        <f t="shared" si="69"/>
        <v>0</v>
      </c>
      <c r="D285" s="12"/>
      <c r="E285" s="12">
        <f t="shared" si="70"/>
        <v>0</v>
      </c>
      <c r="F285" s="12">
        <f t="shared" si="71"/>
        <v>0</v>
      </c>
      <c r="G285" s="12">
        <f t="shared" si="72"/>
        <v>0</v>
      </c>
      <c r="H285" s="12">
        <f t="shared" si="73"/>
        <v>0</v>
      </c>
      <c r="I285" s="12">
        <f t="shared" si="74"/>
        <v>0</v>
      </c>
      <c r="J285" s="189"/>
      <c r="K285" s="190"/>
      <c r="L285" s="220"/>
    </row>
    <row r="286" spans="1:12" s="2" customFormat="1" ht="15" hidden="1" customHeight="1">
      <c r="A286" s="6"/>
      <c r="B286" s="189"/>
      <c r="C286" s="12">
        <f t="shared" si="69"/>
        <v>0</v>
      </c>
      <c r="D286" s="12"/>
      <c r="E286" s="12">
        <f t="shared" si="70"/>
        <v>0</v>
      </c>
      <c r="F286" s="12">
        <f t="shared" si="71"/>
        <v>0</v>
      </c>
      <c r="G286" s="12">
        <f t="shared" si="72"/>
        <v>0</v>
      </c>
      <c r="H286" s="12">
        <f t="shared" si="73"/>
        <v>0</v>
      </c>
      <c r="I286" s="12">
        <f t="shared" si="74"/>
        <v>0</v>
      </c>
      <c r="J286" s="189"/>
      <c r="K286" s="190"/>
      <c r="L286" s="220"/>
    </row>
    <row r="287" spans="1:12" s="2" customFormat="1" ht="15" hidden="1" customHeight="1">
      <c r="A287" s="6"/>
      <c r="B287" s="189"/>
      <c r="C287" s="12">
        <f t="shared" si="69"/>
        <v>0</v>
      </c>
      <c r="D287" s="12"/>
      <c r="E287" s="12">
        <f t="shared" si="70"/>
        <v>0</v>
      </c>
      <c r="F287" s="12">
        <f t="shared" si="71"/>
        <v>0</v>
      </c>
      <c r="G287" s="12">
        <f t="shared" si="72"/>
        <v>0</v>
      </c>
      <c r="H287" s="12">
        <f t="shared" si="73"/>
        <v>0</v>
      </c>
      <c r="I287" s="12">
        <f t="shared" si="74"/>
        <v>0</v>
      </c>
      <c r="J287" s="189"/>
      <c r="K287" s="190"/>
      <c r="L287" s="220"/>
    </row>
    <row r="288" spans="1:12" s="2" customFormat="1" ht="15" hidden="1" customHeight="1">
      <c r="A288" s="6"/>
      <c r="B288" s="189"/>
      <c r="C288" s="12">
        <f t="shared" si="69"/>
        <v>0</v>
      </c>
      <c r="D288" s="12"/>
      <c r="E288" s="12">
        <f t="shared" si="70"/>
        <v>0</v>
      </c>
      <c r="F288" s="12">
        <f t="shared" si="71"/>
        <v>0</v>
      </c>
      <c r="G288" s="12">
        <f t="shared" si="72"/>
        <v>0</v>
      </c>
      <c r="H288" s="12">
        <f t="shared" si="73"/>
        <v>0</v>
      </c>
      <c r="I288" s="12">
        <f t="shared" si="74"/>
        <v>0</v>
      </c>
      <c r="J288" s="189"/>
      <c r="K288" s="190"/>
      <c r="L288" s="220"/>
    </row>
    <row r="289" spans="1:14" s="2" customFormat="1" ht="15" hidden="1" customHeight="1">
      <c r="A289" s="6"/>
      <c r="B289" s="189"/>
      <c r="C289" s="12">
        <f t="shared" si="69"/>
        <v>0</v>
      </c>
      <c r="D289" s="12"/>
      <c r="E289" s="12">
        <f t="shared" si="70"/>
        <v>0</v>
      </c>
      <c r="F289" s="12">
        <f t="shared" si="71"/>
        <v>0</v>
      </c>
      <c r="G289" s="12">
        <f t="shared" si="72"/>
        <v>0</v>
      </c>
      <c r="H289" s="12">
        <f t="shared" si="73"/>
        <v>0</v>
      </c>
      <c r="I289" s="12">
        <f t="shared" si="74"/>
        <v>0</v>
      </c>
      <c r="J289" s="189"/>
      <c r="K289" s="190"/>
      <c r="L289" s="220"/>
    </row>
    <row r="290" spans="1:14" s="2" customFormat="1" ht="15" hidden="1" customHeight="1">
      <c r="A290" s="6"/>
      <c r="B290" s="189"/>
      <c r="C290" s="12">
        <f t="shared" si="69"/>
        <v>0</v>
      </c>
      <c r="D290" s="12"/>
      <c r="E290" s="12">
        <f t="shared" si="70"/>
        <v>0</v>
      </c>
      <c r="F290" s="12">
        <f t="shared" si="71"/>
        <v>0</v>
      </c>
      <c r="G290" s="12">
        <f t="shared" si="72"/>
        <v>0</v>
      </c>
      <c r="H290" s="12">
        <f t="shared" si="73"/>
        <v>0</v>
      </c>
      <c r="I290" s="12">
        <f t="shared" si="74"/>
        <v>0</v>
      </c>
      <c r="J290" s="189"/>
      <c r="K290" s="190"/>
      <c r="L290" s="220"/>
    </row>
    <row r="291" spans="1:14" s="2" customFormat="1" ht="15" hidden="1" customHeight="1">
      <c r="A291" s="6"/>
      <c r="B291" s="189"/>
      <c r="C291" s="12">
        <f t="shared" si="69"/>
        <v>0</v>
      </c>
      <c r="D291" s="12"/>
      <c r="E291" s="12">
        <f t="shared" si="70"/>
        <v>0</v>
      </c>
      <c r="F291" s="12">
        <f t="shared" si="71"/>
        <v>0</v>
      </c>
      <c r="G291" s="12">
        <f t="shared" si="72"/>
        <v>0</v>
      </c>
      <c r="H291" s="12">
        <f t="shared" si="73"/>
        <v>0</v>
      </c>
      <c r="I291" s="12">
        <f t="shared" si="74"/>
        <v>0</v>
      </c>
      <c r="J291" s="189"/>
      <c r="K291" s="190"/>
      <c r="L291" s="220"/>
    </row>
    <row r="292" spans="1:14" s="2" customFormat="1" ht="15" hidden="1" customHeight="1">
      <c r="A292" s="6"/>
      <c r="B292" s="189"/>
      <c r="C292" s="12">
        <f t="shared" si="69"/>
        <v>0</v>
      </c>
      <c r="D292" s="12"/>
      <c r="E292" s="12">
        <f t="shared" si="70"/>
        <v>0</v>
      </c>
      <c r="F292" s="12">
        <f t="shared" si="71"/>
        <v>0</v>
      </c>
      <c r="G292" s="12">
        <f t="shared" si="72"/>
        <v>0</v>
      </c>
      <c r="H292" s="12">
        <f t="shared" si="73"/>
        <v>0</v>
      </c>
      <c r="I292" s="12">
        <f t="shared" si="74"/>
        <v>0</v>
      </c>
      <c r="J292" s="189"/>
      <c r="K292" s="190"/>
      <c r="L292" s="220"/>
    </row>
    <row r="293" spans="1:14" s="2" customFormat="1" ht="15" hidden="1" customHeight="1">
      <c r="A293" s="6"/>
      <c r="B293" s="189"/>
      <c r="C293" s="12">
        <f t="shared" si="69"/>
        <v>0</v>
      </c>
      <c r="D293" s="12"/>
      <c r="E293" s="12">
        <f t="shared" si="70"/>
        <v>0</v>
      </c>
      <c r="F293" s="12">
        <f t="shared" si="71"/>
        <v>0</v>
      </c>
      <c r="G293" s="12">
        <f t="shared" si="72"/>
        <v>0</v>
      </c>
      <c r="H293" s="12">
        <f t="shared" si="73"/>
        <v>0</v>
      </c>
      <c r="I293" s="12">
        <f t="shared" si="74"/>
        <v>0</v>
      </c>
      <c r="J293" s="189"/>
      <c r="K293" s="190"/>
      <c r="L293" s="220"/>
    </row>
    <row r="294" spans="1:14" s="2" customFormat="1" ht="15" hidden="1" customHeight="1">
      <c r="A294" s="6"/>
      <c r="B294" s="189"/>
      <c r="C294" s="12">
        <f t="shared" si="69"/>
        <v>0</v>
      </c>
      <c r="D294" s="12"/>
      <c r="E294" s="12">
        <f t="shared" si="70"/>
        <v>0</v>
      </c>
      <c r="F294" s="12">
        <f t="shared" si="71"/>
        <v>0</v>
      </c>
      <c r="G294" s="12">
        <f t="shared" si="72"/>
        <v>0</v>
      </c>
      <c r="H294" s="12">
        <f t="shared" si="73"/>
        <v>0</v>
      </c>
      <c r="I294" s="12">
        <f t="shared" si="74"/>
        <v>0</v>
      </c>
      <c r="J294" s="189"/>
      <c r="K294" s="190"/>
      <c r="L294" s="220"/>
    </row>
    <row r="295" spans="1:14" s="2" customFormat="1" ht="15" hidden="1" customHeight="1">
      <c r="A295" s="6"/>
      <c r="B295" s="189"/>
      <c r="C295" s="12">
        <f t="shared" si="69"/>
        <v>0</v>
      </c>
      <c r="D295" s="12"/>
      <c r="E295" s="12">
        <f t="shared" si="70"/>
        <v>0</v>
      </c>
      <c r="F295" s="12">
        <f t="shared" si="71"/>
        <v>0</v>
      </c>
      <c r="G295" s="12">
        <f t="shared" si="72"/>
        <v>0</v>
      </c>
      <c r="H295" s="12">
        <f t="shared" si="73"/>
        <v>0</v>
      </c>
      <c r="I295" s="12">
        <f t="shared" si="74"/>
        <v>0</v>
      </c>
      <c r="J295" s="189"/>
      <c r="K295" s="190"/>
      <c r="L295" s="220"/>
    </row>
    <row r="296" spans="1:14" s="2" customFormat="1" ht="15" hidden="1" customHeight="1">
      <c r="A296" s="6"/>
      <c r="B296" s="189"/>
      <c r="C296" s="12">
        <f t="shared" si="69"/>
        <v>1</v>
      </c>
      <c r="D296" s="12"/>
      <c r="E296" s="12">
        <f t="shared" si="70"/>
        <v>1</v>
      </c>
      <c r="F296" s="12">
        <f t="shared" si="71"/>
        <v>1</v>
      </c>
      <c r="G296" s="12">
        <f t="shared" si="72"/>
        <v>1</v>
      </c>
      <c r="H296" s="12">
        <f t="shared" si="73"/>
        <v>1</v>
      </c>
      <c r="I296" s="12">
        <f t="shared" si="74"/>
        <v>1</v>
      </c>
      <c r="J296" s="189"/>
      <c r="K296" s="190"/>
      <c r="L296" s="220"/>
    </row>
    <row r="297" spans="1:14" s="2" customFormat="1" ht="15" hidden="1" customHeight="1">
      <c r="A297" s="6"/>
      <c r="B297" s="189"/>
      <c r="C297" s="12">
        <f t="shared" si="69"/>
        <v>1</v>
      </c>
      <c r="D297" s="12"/>
      <c r="E297" s="12">
        <f t="shared" si="70"/>
        <v>1</v>
      </c>
      <c r="F297" s="12">
        <f t="shared" si="71"/>
        <v>1</v>
      </c>
      <c r="G297" s="12">
        <f t="shared" si="72"/>
        <v>1</v>
      </c>
      <c r="H297" s="12">
        <f t="shared" si="73"/>
        <v>1</v>
      </c>
      <c r="I297" s="12">
        <f t="shared" si="74"/>
        <v>1</v>
      </c>
      <c r="J297" s="189"/>
      <c r="K297" s="190"/>
      <c r="L297" s="220"/>
    </row>
    <row r="298" spans="1:14" s="2" customFormat="1" ht="15" hidden="1" customHeight="1">
      <c r="A298" s="6"/>
      <c r="B298" s="189"/>
      <c r="C298" s="12">
        <f t="shared" si="69"/>
        <v>0</v>
      </c>
      <c r="D298" s="12"/>
      <c r="E298" s="12">
        <f t="shared" si="70"/>
        <v>0</v>
      </c>
      <c r="F298" s="12">
        <f t="shared" si="71"/>
        <v>0</v>
      </c>
      <c r="G298" s="12">
        <f t="shared" si="72"/>
        <v>0</v>
      </c>
      <c r="H298" s="12">
        <f t="shared" si="73"/>
        <v>0</v>
      </c>
      <c r="I298" s="12">
        <f t="shared" si="74"/>
        <v>0</v>
      </c>
      <c r="J298" s="189"/>
      <c r="K298" s="190"/>
      <c r="L298" s="220"/>
    </row>
    <row r="299" spans="1:14" s="2" customFormat="1" ht="15" hidden="1" customHeight="1">
      <c r="A299" s="6"/>
      <c r="B299" s="189"/>
      <c r="C299" s="12">
        <f t="shared" si="69"/>
        <v>0</v>
      </c>
      <c r="D299" s="12"/>
      <c r="E299" s="12">
        <f t="shared" si="70"/>
        <v>0</v>
      </c>
      <c r="F299" s="12">
        <f t="shared" si="71"/>
        <v>0</v>
      </c>
      <c r="G299" s="12">
        <f t="shared" si="72"/>
        <v>0</v>
      </c>
      <c r="H299" s="12">
        <f t="shared" si="73"/>
        <v>0</v>
      </c>
      <c r="I299" s="12">
        <f t="shared" si="74"/>
        <v>0</v>
      </c>
      <c r="J299" s="189"/>
      <c r="K299" s="190"/>
      <c r="L299" s="220"/>
    </row>
    <row r="300" spans="1:14" s="2" customFormat="1" ht="15" hidden="1" customHeight="1">
      <c r="A300" s="6"/>
      <c r="B300" s="189"/>
      <c r="C300" s="12">
        <f t="shared" si="69"/>
        <v>0</v>
      </c>
      <c r="D300" s="12"/>
      <c r="E300" s="12">
        <f t="shared" si="70"/>
        <v>0</v>
      </c>
      <c r="F300" s="12">
        <f t="shared" si="71"/>
        <v>0</v>
      </c>
      <c r="G300" s="12">
        <f t="shared" si="72"/>
        <v>0</v>
      </c>
      <c r="H300" s="12">
        <f t="shared" si="73"/>
        <v>0</v>
      </c>
      <c r="I300" s="12">
        <f t="shared" si="74"/>
        <v>0</v>
      </c>
      <c r="J300" s="189"/>
      <c r="K300" s="190"/>
      <c r="L300" s="220"/>
    </row>
    <row r="301" spans="1:14" s="2" customFormat="1" ht="15" hidden="1" customHeight="1">
      <c r="A301" s="6"/>
      <c r="B301" s="189"/>
      <c r="C301" s="12">
        <f t="shared" si="69"/>
        <v>1</v>
      </c>
      <c r="D301" s="12"/>
      <c r="E301" s="12">
        <f t="shared" si="70"/>
        <v>0</v>
      </c>
      <c r="F301" s="12">
        <f t="shared" si="71"/>
        <v>0</v>
      </c>
      <c r="G301" s="12">
        <f t="shared" si="72"/>
        <v>1</v>
      </c>
      <c r="H301" s="12">
        <f t="shared" si="73"/>
        <v>1</v>
      </c>
      <c r="I301" s="12">
        <f t="shared" si="74"/>
        <v>1</v>
      </c>
      <c r="J301" s="189"/>
      <c r="K301" s="190"/>
      <c r="L301" s="220"/>
    </row>
    <row r="302" spans="1:14" s="2" customFormat="1" ht="15" hidden="1" customHeight="1">
      <c r="A302" s="6"/>
      <c r="B302" s="185"/>
      <c r="C302" s="12">
        <f t="shared" si="69"/>
        <v>0</v>
      </c>
      <c r="D302" s="12"/>
      <c r="E302" s="12">
        <f t="shared" si="70"/>
        <v>0</v>
      </c>
      <c r="F302" s="12">
        <f t="shared" si="71"/>
        <v>0</v>
      </c>
      <c r="G302" s="12">
        <f t="shared" si="72"/>
        <v>0</v>
      </c>
      <c r="H302" s="12">
        <f t="shared" si="73"/>
        <v>0</v>
      </c>
      <c r="I302" s="12">
        <f t="shared" si="74"/>
        <v>0</v>
      </c>
      <c r="J302" s="189"/>
      <c r="K302" s="190"/>
      <c r="L302" s="220"/>
      <c r="N302" s="3"/>
    </row>
    <row r="303" spans="1:14" s="2" customFormat="1" ht="15" hidden="1" customHeight="1">
      <c r="A303" s="6"/>
      <c r="B303" s="185"/>
      <c r="C303" s="12">
        <f t="shared" si="69"/>
        <v>0</v>
      </c>
      <c r="D303" s="12"/>
      <c r="E303" s="12">
        <f t="shared" si="70"/>
        <v>0</v>
      </c>
      <c r="F303" s="12">
        <f t="shared" si="71"/>
        <v>0</v>
      </c>
      <c r="G303" s="12">
        <f t="shared" si="72"/>
        <v>0</v>
      </c>
      <c r="H303" s="12">
        <f t="shared" si="73"/>
        <v>0</v>
      </c>
      <c r="I303" s="12">
        <f t="shared" si="74"/>
        <v>0</v>
      </c>
      <c r="J303" s="189"/>
      <c r="K303" s="190"/>
      <c r="L303" s="220"/>
      <c r="N303" s="3"/>
    </row>
    <row r="304" spans="1:14" s="2" customFormat="1" ht="15" hidden="1" customHeight="1">
      <c r="A304" s="6"/>
      <c r="B304" s="185"/>
      <c r="C304" s="12">
        <f t="shared" si="69"/>
        <v>0</v>
      </c>
      <c r="D304" s="12"/>
      <c r="E304" s="12">
        <f t="shared" si="70"/>
        <v>0</v>
      </c>
      <c r="F304" s="12">
        <f t="shared" si="71"/>
        <v>0</v>
      </c>
      <c r="G304" s="12">
        <f t="shared" si="72"/>
        <v>0</v>
      </c>
      <c r="H304" s="12">
        <f t="shared" si="73"/>
        <v>0</v>
      </c>
      <c r="I304" s="12">
        <f t="shared" si="74"/>
        <v>0</v>
      </c>
      <c r="J304" s="189"/>
      <c r="K304" s="190"/>
      <c r="L304" s="220"/>
      <c r="N304" s="3"/>
    </row>
    <row r="305" spans="1:14" s="2" customFormat="1" ht="15" hidden="1" customHeight="1">
      <c r="A305" s="6"/>
      <c r="B305" s="185"/>
      <c r="C305" s="12">
        <f t="shared" si="69"/>
        <v>0</v>
      </c>
      <c r="D305" s="12"/>
      <c r="E305" s="12">
        <f t="shared" si="70"/>
        <v>0</v>
      </c>
      <c r="F305" s="12">
        <f t="shared" si="71"/>
        <v>0</v>
      </c>
      <c r="G305" s="12">
        <f t="shared" si="72"/>
        <v>0</v>
      </c>
      <c r="H305" s="12">
        <f t="shared" si="73"/>
        <v>0</v>
      </c>
      <c r="I305" s="12">
        <f t="shared" si="74"/>
        <v>0</v>
      </c>
      <c r="J305" s="189"/>
      <c r="K305" s="190"/>
      <c r="L305" s="220"/>
      <c r="N305" s="3"/>
    </row>
    <row r="306" spans="1:14" s="2" customFormat="1" ht="15" hidden="1" customHeight="1">
      <c r="A306" s="6"/>
      <c r="B306" s="185"/>
      <c r="C306" s="12">
        <f t="shared" si="69"/>
        <v>0</v>
      </c>
      <c r="D306" s="12"/>
      <c r="E306" s="12">
        <f t="shared" si="70"/>
        <v>0</v>
      </c>
      <c r="F306" s="12">
        <f t="shared" si="71"/>
        <v>0</v>
      </c>
      <c r="G306" s="12">
        <f t="shared" si="72"/>
        <v>0</v>
      </c>
      <c r="H306" s="12">
        <f t="shared" si="73"/>
        <v>0</v>
      </c>
      <c r="I306" s="12">
        <f t="shared" si="74"/>
        <v>0</v>
      </c>
      <c r="J306" s="189"/>
      <c r="K306" s="190"/>
      <c r="L306" s="220"/>
      <c r="N306" s="3"/>
    </row>
    <row r="307" spans="1:14" s="2" customFormat="1" ht="15" hidden="1" customHeight="1">
      <c r="A307" s="6"/>
      <c r="B307" s="185"/>
      <c r="C307" s="12">
        <f t="shared" si="69"/>
        <v>0</v>
      </c>
      <c r="D307" s="12"/>
      <c r="E307" s="12">
        <f t="shared" si="70"/>
        <v>0</v>
      </c>
      <c r="F307" s="12">
        <f t="shared" si="71"/>
        <v>0</v>
      </c>
      <c r="G307" s="12">
        <f t="shared" si="72"/>
        <v>0</v>
      </c>
      <c r="H307" s="12">
        <f t="shared" si="73"/>
        <v>0</v>
      </c>
      <c r="I307" s="12">
        <f t="shared" si="74"/>
        <v>0</v>
      </c>
      <c r="J307" s="189"/>
      <c r="K307" s="190"/>
      <c r="L307" s="220"/>
      <c r="N307" s="3"/>
    </row>
    <row r="308" spans="1:14" s="2" customFormat="1" ht="15" hidden="1" customHeight="1">
      <c r="A308" s="6"/>
      <c r="B308" s="185"/>
      <c r="C308" s="12">
        <f t="shared" si="69"/>
        <v>1</v>
      </c>
      <c r="D308" s="12"/>
      <c r="E308" s="12">
        <f t="shared" si="70"/>
        <v>1</v>
      </c>
      <c r="F308" s="12">
        <f t="shared" si="71"/>
        <v>1</v>
      </c>
      <c r="G308" s="12">
        <f t="shared" si="72"/>
        <v>1</v>
      </c>
      <c r="H308" s="12">
        <f t="shared" si="73"/>
        <v>0</v>
      </c>
      <c r="I308" s="12">
        <f t="shared" si="74"/>
        <v>0</v>
      </c>
      <c r="J308" s="189"/>
      <c r="K308" s="190"/>
      <c r="L308" s="220"/>
      <c r="N308" s="3"/>
    </row>
    <row r="309" spans="1:14" s="2" customFormat="1" ht="15" hidden="1" customHeight="1">
      <c r="A309" s="6"/>
      <c r="B309" s="185"/>
      <c r="C309" s="12">
        <f t="shared" ref="C309:C316" si="75">+IF(C70="○",IF(J70="墨田",1,0),0)</f>
        <v>1</v>
      </c>
      <c r="D309" s="12"/>
      <c r="E309" s="12">
        <f t="shared" ref="E309:E316" si="76">+IF(E70="○",IF(J70="墨田",1,0),0)</f>
        <v>0</v>
      </c>
      <c r="F309" s="12">
        <f t="shared" ref="F309:F316" si="77">+IF(F70="○",IF(J70="墨田",1,0),0)</f>
        <v>0</v>
      </c>
      <c r="G309" s="12">
        <f t="shared" ref="G309:G316" si="78">+IF(G70="○",IF(J70="墨田",1,0),0)</f>
        <v>1</v>
      </c>
      <c r="H309" s="12">
        <f t="shared" ref="H309:H316" si="79">+IF(H70="○",IF(J70="墨田",1,0),0)</f>
        <v>1</v>
      </c>
      <c r="I309" s="12">
        <f t="shared" ref="I309:I316" si="80">+IF(I70="○",IF(J70="墨田",1,0),0)</f>
        <v>1</v>
      </c>
      <c r="J309" s="189"/>
      <c r="K309" s="190"/>
      <c r="L309" s="220"/>
      <c r="N309" s="3"/>
    </row>
    <row r="310" spans="1:14" s="2" customFormat="1" ht="15" hidden="1" customHeight="1">
      <c r="A310" s="6"/>
      <c r="B310" s="185"/>
      <c r="C310" s="12">
        <f t="shared" si="75"/>
        <v>1</v>
      </c>
      <c r="D310" s="12"/>
      <c r="E310" s="12">
        <f t="shared" si="76"/>
        <v>1</v>
      </c>
      <c r="F310" s="12">
        <f t="shared" si="77"/>
        <v>1</v>
      </c>
      <c r="G310" s="12">
        <f t="shared" si="78"/>
        <v>1</v>
      </c>
      <c r="H310" s="12">
        <f t="shared" si="79"/>
        <v>1</v>
      </c>
      <c r="I310" s="12">
        <f t="shared" si="80"/>
        <v>1</v>
      </c>
      <c r="J310" s="189"/>
      <c r="K310" s="190"/>
      <c r="L310" s="220"/>
      <c r="N310" s="3"/>
    </row>
    <row r="311" spans="1:14" s="2" customFormat="1" ht="15" hidden="1" customHeight="1">
      <c r="A311" s="6"/>
      <c r="B311" s="185"/>
      <c r="C311" s="12">
        <f t="shared" si="75"/>
        <v>0</v>
      </c>
      <c r="D311" s="12"/>
      <c r="E311" s="12">
        <f t="shared" si="76"/>
        <v>0</v>
      </c>
      <c r="F311" s="12">
        <f t="shared" si="77"/>
        <v>0</v>
      </c>
      <c r="G311" s="12">
        <f t="shared" si="78"/>
        <v>0</v>
      </c>
      <c r="H311" s="12">
        <f t="shared" si="79"/>
        <v>0</v>
      </c>
      <c r="I311" s="12">
        <f t="shared" si="80"/>
        <v>0</v>
      </c>
      <c r="J311" s="189"/>
      <c r="K311" s="190"/>
      <c r="L311" s="220"/>
      <c r="N311" s="3"/>
    </row>
    <row r="312" spans="1:14" s="2" customFormat="1" ht="15" hidden="1" customHeight="1">
      <c r="A312" s="6"/>
      <c r="B312" s="185"/>
      <c r="C312" s="12">
        <f t="shared" si="75"/>
        <v>1</v>
      </c>
      <c r="D312" s="12"/>
      <c r="E312" s="12">
        <f t="shared" si="76"/>
        <v>1</v>
      </c>
      <c r="F312" s="12">
        <f t="shared" si="77"/>
        <v>1</v>
      </c>
      <c r="G312" s="12">
        <f t="shared" si="78"/>
        <v>1</v>
      </c>
      <c r="H312" s="12">
        <f t="shared" si="79"/>
        <v>1</v>
      </c>
      <c r="I312" s="12">
        <f t="shared" si="80"/>
        <v>1</v>
      </c>
      <c r="J312" s="189"/>
      <c r="K312" s="190"/>
      <c r="L312" s="220"/>
      <c r="N312" s="3"/>
    </row>
    <row r="313" spans="1:14" s="2" customFormat="1" ht="15" hidden="1" customHeight="1">
      <c r="A313" s="6"/>
      <c r="B313" s="185"/>
      <c r="C313" s="12">
        <f t="shared" si="75"/>
        <v>0</v>
      </c>
      <c r="D313" s="12"/>
      <c r="E313" s="12">
        <f t="shared" si="76"/>
        <v>0</v>
      </c>
      <c r="F313" s="12">
        <f t="shared" si="77"/>
        <v>0</v>
      </c>
      <c r="G313" s="12">
        <f t="shared" si="78"/>
        <v>0</v>
      </c>
      <c r="H313" s="12">
        <f t="shared" si="79"/>
        <v>0</v>
      </c>
      <c r="I313" s="12">
        <f t="shared" si="80"/>
        <v>0</v>
      </c>
      <c r="J313" s="189"/>
      <c r="K313" s="190"/>
      <c r="L313" s="220"/>
      <c r="N313" s="3"/>
    </row>
    <row r="314" spans="1:14" s="2" customFormat="1" ht="15" hidden="1" customHeight="1">
      <c r="A314" s="6"/>
      <c r="B314" s="185"/>
      <c r="C314" s="12">
        <f t="shared" si="75"/>
        <v>0</v>
      </c>
      <c r="D314" s="12"/>
      <c r="E314" s="12">
        <f t="shared" si="76"/>
        <v>0</v>
      </c>
      <c r="F314" s="12">
        <f t="shared" si="77"/>
        <v>0</v>
      </c>
      <c r="G314" s="12">
        <f t="shared" si="78"/>
        <v>0</v>
      </c>
      <c r="H314" s="12">
        <f t="shared" si="79"/>
        <v>0</v>
      </c>
      <c r="I314" s="12">
        <f t="shared" si="80"/>
        <v>0</v>
      </c>
      <c r="J314" s="189"/>
      <c r="K314" s="190"/>
      <c r="L314" s="220"/>
      <c r="N314" s="3"/>
    </row>
    <row r="315" spans="1:14" s="2" customFormat="1" ht="15" hidden="1" customHeight="1">
      <c r="A315" s="6"/>
      <c r="B315" s="185"/>
      <c r="C315" s="12">
        <f t="shared" si="75"/>
        <v>0</v>
      </c>
      <c r="D315" s="12"/>
      <c r="E315" s="12">
        <f t="shared" si="76"/>
        <v>0</v>
      </c>
      <c r="F315" s="12">
        <f t="shared" si="77"/>
        <v>0</v>
      </c>
      <c r="G315" s="12">
        <f t="shared" si="78"/>
        <v>0</v>
      </c>
      <c r="H315" s="12">
        <f t="shared" si="79"/>
        <v>0</v>
      </c>
      <c r="I315" s="12">
        <f t="shared" si="80"/>
        <v>0</v>
      </c>
      <c r="J315" s="189"/>
      <c r="K315" s="190"/>
      <c r="L315" s="220"/>
      <c r="N315" s="3"/>
    </row>
    <row r="316" spans="1:14" s="2" customFormat="1" ht="15" hidden="1" customHeight="1">
      <c r="A316" s="6"/>
      <c r="B316" s="185"/>
      <c r="C316" s="12">
        <f t="shared" si="75"/>
        <v>1</v>
      </c>
      <c r="D316" s="12"/>
      <c r="E316" s="12">
        <f t="shared" si="76"/>
        <v>1</v>
      </c>
      <c r="F316" s="12">
        <f t="shared" si="77"/>
        <v>1</v>
      </c>
      <c r="G316" s="12">
        <f t="shared" si="78"/>
        <v>1</v>
      </c>
      <c r="H316" s="12">
        <f t="shared" si="79"/>
        <v>1</v>
      </c>
      <c r="I316" s="12">
        <f t="shared" si="80"/>
        <v>1</v>
      </c>
      <c r="J316" s="189"/>
      <c r="K316" s="190"/>
      <c r="L316" s="220"/>
      <c r="N316" s="3"/>
    </row>
    <row r="317" spans="1:14" s="2" customFormat="1" ht="15" hidden="1" customHeight="1">
      <c r="A317" s="6"/>
      <c r="B317" s="185"/>
      <c r="C317" s="12">
        <f t="shared" ref="C317:C318" si="81">+IF(C78="○",IF(J78="墨田",1,0),0)</f>
        <v>0</v>
      </c>
      <c r="D317" s="12"/>
      <c r="E317" s="12">
        <f t="shared" ref="E317:E318" si="82">+IF(E78="○",IF(J78="墨田",1,0),0)</f>
        <v>0</v>
      </c>
      <c r="F317" s="12">
        <f t="shared" ref="F317:F318" si="83">+IF(F78="○",IF(J78="墨田",1,0),0)</f>
        <v>0</v>
      </c>
      <c r="G317" s="12">
        <f t="shared" ref="G317:G318" si="84">+IF(G78="○",IF(J78="墨田",1,0),0)</f>
        <v>0</v>
      </c>
      <c r="H317" s="12">
        <f t="shared" ref="H317:H318" si="85">+IF(H78="○",IF(J78="墨田",1,0),0)</f>
        <v>0</v>
      </c>
      <c r="I317" s="12">
        <f t="shared" ref="I317:I318" si="86">+IF(I78="○",IF(J78="墨田",1,0),0)</f>
        <v>0</v>
      </c>
      <c r="J317" s="189"/>
      <c r="K317" s="190"/>
      <c r="L317" s="220"/>
      <c r="N317" s="3"/>
    </row>
    <row r="318" spans="1:14" s="2" customFormat="1" ht="15" hidden="1" customHeight="1">
      <c r="A318" s="6"/>
      <c r="B318" s="185"/>
      <c r="C318" s="12">
        <f t="shared" si="81"/>
        <v>0</v>
      </c>
      <c r="D318" s="12"/>
      <c r="E318" s="12">
        <f t="shared" si="82"/>
        <v>0</v>
      </c>
      <c r="F318" s="12">
        <f t="shared" si="83"/>
        <v>0</v>
      </c>
      <c r="G318" s="12">
        <f t="shared" si="84"/>
        <v>0</v>
      </c>
      <c r="H318" s="12">
        <f t="shared" si="85"/>
        <v>0</v>
      </c>
      <c r="I318" s="12">
        <f t="shared" si="86"/>
        <v>0</v>
      </c>
      <c r="J318" s="189"/>
      <c r="K318" s="190"/>
      <c r="L318" s="220"/>
      <c r="N318" s="3"/>
    </row>
    <row r="319" spans="1:14" s="2" customFormat="1" ht="15" hidden="1" customHeight="1">
      <c r="A319" s="6"/>
      <c r="B319" s="185"/>
      <c r="C319" s="12">
        <f t="shared" ref="C319" si="87">+IF(C80="○",IF(J80="墨田",1,0),0)</f>
        <v>0</v>
      </c>
      <c r="D319" s="12"/>
      <c r="E319" s="12">
        <f t="shared" ref="E319:E320" si="88">+IF(E80="○",IF(J80="墨田",1,0),0)</f>
        <v>0</v>
      </c>
      <c r="F319" s="12">
        <f t="shared" ref="F319:F320" si="89">+IF(F80="○",IF(J80="墨田",1,0),0)</f>
        <v>0</v>
      </c>
      <c r="G319" s="12">
        <f t="shared" ref="G319:G320" si="90">+IF(G80="○",IF(J80="墨田",1,0),0)</f>
        <v>0</v>
      </c>
      <c r="H319" s="12">
        <f t="shared" ref="H319:H320" si="91">+IF(H80="○",IF(J80="墨田",1,0),0)</f>
        <v>0</v>
      </c>
      <c r="I319" s="12">
        <f t="shared" ref="I319:I320" si="92">+IF(I80="○",IF(J80="墨田",1,0),0)</f>
        <v>0</v>
      </c>
      <c r="J319" s="189"/>
      <c r="K319" s="190"/>
      <c r="L319" s="220"/>
      <c r="N319" s="3"/>
    </row>
    <row r="320" spans="1:14" s="2" customFormat="1" ht="15" hidden="1" customHeight="1">
      <c r="A320" s="6"/>
      <c r="B320" s="185"/>
      <c r="C320" s="12">
        <f>+IF(C81="○",IF(J81="墨田",1,0),0)</f>
        <v>0</v>
      </c>
      <c r="D320" s="12"/>
      <c r="E320" s="12">
        <f t="shared" si="88"/>
        <v>0</v>
      </c>
      <c r="F320" s="12">
        <f t="shared" si="89"/>
        <v>0</v>
      </c>
      <c r="G320" s="12">
        <f t="shared" si="90"/>
        <v>0</v>
      </c>
      <c r="H320" s="12">
        <f t="shared" si="91"/>
        <v>0</v>
      </c>
      <c r="I320" s="12">
        <f t="shared" si="92"/>
        <v>0</v>
      </c>
      <c r="J320" s="189"/>
      <c r="K320" s="190"/>
      <c r="L320" s="220"/>
      <c r="N320" s="3"/>
    </row>
    <row r="321" spans="1:14" s="2" customFormat="1" ht="15" hidden="1" customHeight="1">
      <c r="A321" s="216"/>
      <c r="B321" s="216"/>
      <c r="C321" s="216"/>
      <c r="D321" s="216"/>
      <c r="E321" s="216"/>
      <c r="F321" s="216"/>
      <c r="G321" s="216"/>
      <c r="H321" s="216"/>
      <c r="I321" s="216"/>
      <c r="J321" s="216"/>
      <c r="K321" s="216"/>
      <c r="L321" s="216"/>
    </row>
    <row r="322" spans="1:14" s="2" customFormat="1" ht="15" hidden="1" customHeight="1">
      <c r="A322" s="6"/>
      <c r="B322" s="12" t="s">
        <v>165</v>
      </c>
      <c r="C322" s="12">
        <f t="shared" ref="C322:C353" si="93">+IF(C6="○",IF(J6="台東",1,0),0)</f>
        <v>1</v>
      </c>
      <c r="D322" s="12"/>
      <c r="E322" s="12">
        <f t="shared" ref="E322:E353" si="94">+IF(E6="○",IF(J6="台東",1,0),0)</f>
        <v>1</v>
      </c>
      <c r="F322" s="12">
        <f t="shared" ref="F322:F353" si="95">+IF(F6="○",IF(J6="台東",1,0),0)</f>
        <v>1</v>
      </c>
      <c r="G322" s="12">
        <f t="shared" ref="G322:G353" si="96">+IF(G6="○",IF(J6="台東",1,0),0)</f>
        <v>1</v>
      </c>
      <c r="H322" s="12">
        <f t="shared" ref="H322:H353" si="97">+IF(H6="○",IF(J6="台東",1,0),0)</f>
        <v>1</v>
      </c>
      <c r="I322" s="12">
        <f t="shared" ref="I322:I353" si="98">+IF(I6="○",IF(J6="台東",1,0),0)</f>
        <v>1</v>
      </c>
      <c r="J322" s="189"/>
      <c r="K322" s="190"/>
      <c r="L322" s="220"/>
    </row>
    <row r="323" spans="1:14" s="2" customFormat="1" ht="15" hidden="1" customHeight="1">
      <c r="A323" s="6"/>
      <c r="B323" s="185"/>
      <c r="C323" s="12">
        <f t="shared" si="93"/>
        <v>0</v>
      </c>
      <c r="D323" s="12"/>
      <c r="E323" s="12">
        <f t="shared" si="94"/>
        <v>0</v>
      </c>
      <c r="F323" s="12">
        <f t="shared" si="95"/>
        <v>0</v>
      </c>
      <c r="G323" s="12">
        <f t="shared" si="96"/>
        <v>0</v>
      </c>
      <c r="H323" s="12">
        <f t="shared" si="97"/>
        <v>0</v>
      </c>
      <c r="I323" s="12">
        <f t="shared" si="98"/>
        <v>0</v>
      </c>
      <c r="J323" s="189"/>
      <c r="K323" s="190"/>
      <c r="L323" s="220"/>
    </row>
    <row r="324" spans="1:14" s="2" customFormat="1" ht="15" hidden="1" customHeight="1">
      <c r="A324" s="6"/>
      <c r="B324" s="185"/>
      <c r="C324" s="12">
        <f t="shared" si="93"/>
        <v>0</v>
      </c>
      <c r="D324" s="12"/>
      <c r="E324" s="12">
        <f t="shared" si="94"/>
        <v>0</v>
      </c>
      <c r="F324" s="12">
        <f t="shared" si="95"/>
        <v>0</v>
      </c>
      <c r="G324" s="12">
        <f t="shared" si="96"/>
        <v>0</v>
      </c>
      <c r="H324" s="12">
        <f t="shared" si="97"/>
        <v>0</v>
      </c>
      <c r="I324" s="12">
        <f t="shared" si="98"/>
        <v>0</v>
      </c>
      <c r="J324" s="189"/>
      <c r="K324" s="190"/>
      <c r="L324" s="220"/>
      <c r="N324" s="3"/>
    </row>
    <row r="325" spans="1:14" s="2" customFormat="1" ht="15" hidden="1" customHeight="1">
      <c r="A325" s="6"/>
      <c r="B325" s="185"/>
      <c r="C325" s="12">
        <f t="shared" si="93"/>
        <v>0</v>
      </c>
      <c r="D325" s="12"/>
      <c r="E325" s="12">
        <f t="shared" si="94"/>
        <v>0</v>
      </c>
      <c r="F325" s="12">
        <f t="shared" si="95"/>
        <v>0</v>
      </c>
      <c r="G325" s="12">
        <f t="shared" si="96"/>
        <v>0</v>
      </c>
      <c r="H325" s="12">
        <f t="shared" si="97"/>
        <v>0</v>
      </c>
      <c r="I325" s="12">
        <f t="shared" si="98"/>
        <v>0</v>
      </c>
      <c r="J325" s="189"/>
      <c r="K325" s="190"/>
      <c r="L325" s="220"/>
      <c r="N325" s="3"/>
    </row>
    <row r="326" spans="1:14" s="2" customFormat="1" ht="15" hidden="1" customHeight="1">
      <c r="A326" s="6"/>
      <c r="B326" s="185"/>
      <c r="C326" s="12">
        <f t="shared" si="93"/>
        <v>0</v>
      </c>
      <c r="D326" s="12"/>
      <c r="E326" s="12">
        <f t="shared" si="94"/>
        <v>0</v>
      </c>
      <c r="F326" s="12">
        <f t="shared" si="95"/>
        <v>0</v>
      </c>
      <c r="G326" s="12">
        <f t="shared" si="96"/>
        <v>0</v>
      </c>
      <c r="H326" s="12">
        <f t="shared" si="97"/>
        <v>0</v>
      </c>
      <c r="I326" s="12">
        <f t="shared" si="98"/>
        <v>0</v>
      </c>
      <c r="J326" s="189"/>
      <c r="K326" s="190"/>
      <c r="L326" s="220"/>
      <c r="N326" s="3"/>
    </row>
    <row r="327" spans="1:14" s="2" customFormat="1" ht="15" hidden="1" customHeight="1">
      <c r="A327" s="6"/>
      <c r="B327" s="185"/>
      <c r="C327" s="12">
        <f t="shared" si="93"/>
        <v>0</v>
      </c>
      <c r="D327" s="12"/>
      <c r="E327" s="12">
        <f t="shared" si="94"/>
        <v>0</v>
      </c>
      <c r="F327" s="12">
        <f t="shared" si="95"/>
        <v>0</v>
      </c>
      <c r="G327" s="12">
        <f t="shared" si="96"/>
        <v>0</v>
      </c>
      <c r="H327" s="12">
        <f t="shared" si="97"/>
        <v>0</v>
      </c>
      <c r="I327" s="12">
        <f t="shared" si="98"/>
        <v>0</v>
      </c>
      <c r="J327" s="189"/>
      <c r="K327" s="190"/>
      <c r="L327" s="220"/>
      <c r="N327" s="3"/>
    </row>
    <row r="328" spans="1:14" s="2" customFormat="1" ht="15" hidden="1" customHeight="1">
      <c r="A328" s="6"/>
      <c r="B328" s="185"/>
      <c r="C328" s="12">
        <f t="shared" si="93"/>
        <v>0</v>
      </c>
      <c r="D328" s="12"/>
      <c r="E328" s="12">
        <f t="shared" si="94"/>
        <v>0</v>
      </c>
      <c r="F328" s="12">
        <f t="shared" si="95"/>
        <v>0</v>
      </c>
      <c r="G328" s="12">
        <f t="shared" si="96"/>
        <v>0</v>
      </c>
      <c r="H328" s="12">
        <f t="shared" si="97"/>
        <v>0</v>
      </c>
      <c r="I328" s="12">
        <f t="shared" si="98"/>
        <v>0</v>
      </c>
      <c r="J328" s="189"/>
      <c r="K328" s="190"/>
      <c r="L328" s="220"/>
      <c r="N328" s="3"/>
    </row>
    <row r="329" spans="1:14" s="2" customFormat="1" ht="15" hidden="1" customHeight="1">
      <c r="A329" s="6"/>
      <c r="B329" s="185"/>
      <c r="C329" s="12">
        <f t="shared" si="93"/>
        <v>0</v>
      </c>
      <c r="D329" s="12"/>
      <c r="E329" s="12">
        <f t="shared" si="94"/>
        <v>0</v>
      </c>
      <c r="F329" s="12">
        <f t="shared" si="95"/>
        <v>0</v>
      </c>
      <c r="G329" s="12">
        <f t="shared" si="96"/>
        <v>0</v>
      </c>
      <c r="H329" s="12">
        <f t="shared" si="97"/>
        <v>0</v>
      </c>
      <c r="I329" s="12">
        <f t="shared" si="98"/>
        <v>0</v>
      </c>
      <c r="J329" s="189"/>
      <c r="K329" s="190"/>
      <c r="L329" s="220"/>
      <c r="N329" s="3"/>
    </row>
    <row r="330" spans="1:14" s="2" customFormat="1" ht="15" hidden="1" customHeight="1">
      <c r="A330" s="6"/>
      <c r="B330" s="185"/>
      <c r="C330" s="12">
        <f t="shared" si="93"/>
        <v>0</v>
      </c>
      <c r="D330" s="12"/>
      <c r="E330" s="12">
        <f t="shared" si="94"/>
        <v>0</v>
      </c>
      <c r="F330" s="12">
        <f t="shared" si="95"/>
        <v>0</v>
      </c>
      <c r="G330" s="12">
        <f t="shared" si="96"/>
        <v>0</v>
      </c>
      <c r="H330" s="12">
        <f t="shared" si="97"/>
        <v>0</v>
      </c>
      <c r="I330" s="12">
        <f t="shared" si="98"/>
        <v>0</v>
      </c>
      <c r="J330" s="189"/>
      <c r="K330" s="190"/>
      <c r="L330" s="220"/>
      <c r="N330" s="3"/>
    </row>
    <row r="331" spans="1:14" s="2" customFormat="1" ht="15" hidden="1" customHeight="1">
      <c r="A331" s="6"/>
      <c r="B331" s="185"/>
      <c r="C331" s="12">
        <f t="shared" si="93"/>
        <v>0</v>
      </c>
      <c r="D331" s="12"/>
      <c r="E331" s="12">
        <f t="shared" si="94"/>
        <v>0</v>
      </c>
      <c r="F331" s="12">
        <f t="shared" si="95"/>
        <v>0</v>
      </c>
      <c r="G331" s="12">
        <f t="shared" si="96"/>
        <v>0</v>
      </c>
      <c r="H331" s="12">
        <f t="shared" si="97"/>
        <v>0</v>
      </c>
      <c r="I331" s="12">
        <f t="shared" si="98"/>
        <v>0</v>
      </c>
      <c r="J331" s="189"/>
      <c r="K331" s="190"/>
      <c r="L331" s="220"/>
      <c r="N331" s="3"/>
    </row>
    <row r="332" spans="1:14" s="2" customFormat="1" ht="15" hidden="1" customHeight="1">
      <c r="A332" s="6"/>
      <c r="B332" s="185"/>
      <c r="C332" s="12">
        <f t="shared" si="93"/>
        <v>0</v>
      </c>
      <c r="D332" s="12"/>
      <c r="E332" s="12">
        <f t="shared" si="94"/>
        <v>0</v>
      </c>
      <c r="F332" s="12">
        <f t="shared" si="95"/>
        <v>0</v>
      </c>
      <c r="G332" s="12">
        <f t="shared" si="96"/>
        <v>0</v>
      </c>
      <c r="H332" s="12">
        <f t="shared" si="97"/>
        <v>0</v>
      </c>
      <c r="I332" s="12">
        <f t="shared" si="98"/>
        <v>0</v>
      </c>
      <c r="J332" s="189"/>
      <c r="K332" s="190"/>
      <c r="L332" s="220"/>
      <c r="N332" s="3"/>
    </row>
    <row r="333" spans="1:14" s="2" customFormat="1" ht="15" hidden="1" customHeight="1">
      <c r="A333" s="6"/>
      <c r="B333" s="185"/>
      <c r="C333" s="12">
        <f t="shared" si="93"/>
        <v>0</v>
      </c>
      <c r="D333" s="12"/>
      <c r="E333" s="12">
        <f t="shared" si="94"/>
        <v>0</v>
      </c>
      <c r="F333" s="12">
        <f t="shared" si="95"/>
        <v>0</v>
      </c>
      <c r="G333" s="12">
        <f t="shared" si="96"/>
        <v>0</v>
      </c>
      <c r="H333" s="12">
        <f t="shared" si="97"/>
        <v>0</v>
      </c>
      <c r="I333" s="12">
        <f t="shared" si="98"/>
        <v>0</v>
      </c>
      <c r="J333" s="189"/>
      <c r="K333" s="190"/>
      <c r="L333" s="220"/>
      <c r="N333" s="3"/>
    </row>
    <row r="334" spans="1:14" s="2" customFormat="1" ht="15" hidden="1" customHeight="1">
      <c r="A334" s="6"/>
      <c r="B334" s="185"/>
      <c r="C334" s="12">
        <f t="shared" si="93"/>
        <v>0</v>
      </c>
      <c r="D334" s="12"/>
      <c r="E334" s="12">
        <f t="shared" si="94"/>
        <v>0</v>
      </c>
      <c r="F334" s="12">
        <f t="shared" si="95"/>
        <v>0</v>
      </c>
      <c r="G334" s="12">
        <f t="shared" si="96"/>
        <v>0</v>
      </c>
      <c r="H334" s="12">
        <f t="shared" si="97"/>
        <v>0</v>
      </c>
      <c r="I334" s="12">
        <f t="shared" si="98"/>
        <v>0</v>
      </c>
      <c r="J334" s="189"/>
      <c r="K334" s="190"/>
      <c r="L334" s="220"/>
      <c r="N334" s="3"/>
    </row>
    <row r="335" spans="1:14" s="2" customFormat="1" ht="15" hidden="1" customHeight="1">
      <c r="A335" s="6"/>
      <c r="B335" s="185"/>
      <c r="C335" s="12">
        <f t="shared" si="93"/>
        <v>0</v>
      </c>
      <c r="D335" s="12"/>
      <c r="E335" s="12">
        <f t="shared" si="94"/>
        <v>0</v>
      </c>
      <c r="F335" s="12">
        <f t="shared" si="95"/>
        <v>0</v>
      </c>
      <c r="G335" s="12">
        <f t="shared" si="96"/>
        <v>0</v>
      </c>
      <c r="H335" s="12">
        <f t="shared" si="97"/>
        <v>0</v>
      </c>
      <c r="I335" s="12">
        <f t="shared" si="98"/>
        <v>0</v>
      </c>
      <c r="J335" s="189"/>
      <c r="K335" s="190"/>
      <c r="L335" s="220"/>
      <c r="N335" s="3"/>
    </row>
    <row r="336" spans="1:14" s="2" customFormat="1" ht="15" hidden="1" customHeight="1">
      <c r="A336" s="6"/>
      <c r="B336" s="185"/>
      <c r="C336" s="12">
        <f t="shared" si="93"/>
        <v>0</v>
      </c>
      <c r="D336" s="12"/>
      <c r="E336" s="12">
        <f t="shared" si="94"/>
        <v>0</v>
      </c>
      <c r="F336" s="12">
        <f t="shared" si="95"/>
        <v>0</v>
      </c>
      <c r="G336" s="12">
        <f t="shared" si="96"/>
        <v>0</v>
      </c>
      <c r="H336" s="12">
        <f t="shared" si="97"/>
        <v>0</v>
      </c>
      <c r="I336" s="12">
        <f t="shared" si="98"/>
        <v>0</v>
      </c>
      <c r="J336" s="189"/>
      <c r="K336" s="190"/>
      <c r="L336" s="220"/>
      <c r="N336" s="3"/>
    </row>
    <row r="337" spans="1:14" s="2" customFormat="1" ht="15" hidden="1" customHeight="1">
      <c r="A337" s="6"/>
      <c r="B337" s="185"/>
      <c r="C337" s="12">
        <f t="shared" si="93"/>
        <v>0</v>
      </c>
      <c r="D337" s="12"/>
      <c r="E337" s="12">
        <f t="shared" si="94"/>
        <v>0</v>
      </c>
      <c r="F337" s="12">
        <f t="shared" si="95"/>
        <v>0</v>
      </c>
      <c r="G337" s="12">
        <f t="shared" si="96"/>
        <v>0</v>
      </c>
      <c r="H337" s="12">
        <f t="shared" si="97"/>
        <v>0</v>
      </c>
      <c r="I337" s="12">
        <f t="shared" si="98"/>
        <v>0</v>
      </c>
      <c r="J337" s="189"/>
      <c r="K337" s="190"/>
      <c r="L337" s="220"/>
      <c r="N337" s="3"/>
    </row>
    <row r="338" spans="1:14" s="2" customFormat="1" ht="15" hidden="1" customHeight="1">
      <c r="A338" s="6"/>
      <c r="B338" s="185"/>
      <c r="C338" s="12">
        <f t="shared" si="93"/>
        <v>0</v>
      </c>
      <c r="D338" s="12"/>
      <c r="E338" s="12">
        <f t="shared" si="94"/>
        <v>0</v>
      </c>
      <c r="F338" s="12">
        <f t="shared" si="95"/>
        <v>0</v>
      </c>
      <c r="G338" s="12">
        <f t="shared" si="96"/>
        <v>0</v>
      </c>
      <c r="H338" s="12">
        <f t="shared" si="97"/>
        <v>0</v>
      </c>
      <c r="I338" s="12">
        <f t="shared" si="98"/>
        <v>0</v>
      </c>
      <c r="J338" s="189"/>
      <c r="K338" s="190"/>
      <c r="L338" s="220"/>
      <c r="N338" s="3"/>
    </row>
    <row r="339" spans="1:14" s="2" customFormat="1" ht="15" hidden="1" customHeight="1">
      <c r="A339" s="6"/>
      <c r="B339" s="185"/>
      <c r="C339" s="12">
        <f t="shared" si="93"/>
        <v>0</v>
      </c>
      <c r="D339" s="12"/>
      <c r="E339" s="12">
        <f t="shared" si="94"/>
        <v>0</v>
      </c>
      <c r="F339" s="12">
        <f t="shared" si="95"/>
        <v>0</v>
      </c>
      <c r="G339" s="12">
        <f t="shared" si="96"/>
        <v>0</v>
      </c>
      <c r="H339" s="12">
        <f t="shared" si="97"/>
        <v>0</v>
      </c>
      <c r="I339" s="12">
        <f t="shared" si="98"/>
        <v>0</v>
      </c>
      <c r="J339" s="189"/>
      <c r="K339" s="190"/>
      <c r="L339" s="220"/>
      <c r="N339" s="3"/>
    </row>
    <row r="340" spans="1:14" s="2" customFormat="1" ht="15" hidden="1" customHeight="1">
      <c r="A340" s="6"/>
      <c r="B340" s="185"/>
      <c r="C340" s="12">
        <f t="shared" si="93"/>
        <v>0</v>
      </c>
      <c r="D340" s="12"/>
      <c r="E340" s="12">
        <f t="shared" si="94"/>
        <v>0</v>
      </c>
      <c r="F340" s="12">
        <f t="shared" si="95"/>
        <v>0</v>
      </c>
      <c r="G340" s="12">
        <f t="shared" si="96"/>
        <v>0</v>
      </c>
      <c r="H340" s="12">
        <f t="shared" si="97"/>
        <v>0</v>
      </c>
      <c r="I340" s="12">
        <f t="shared" si="98"/>
        <v>0</v>
      </c>
      <c r="J340" s="189"/>
      <c r="K340" s="190"/>
      <c r="L340" s="220"/>
      <c r="N340" s="3"/>
    </row>
    <row r="341" spans="1:14" s="2" customFormat="1" ht="15" hidden="1" customHeight="1">
      <c r="A341" s="6"/>
      <c r="B341" s="185"/>
      <c r="C341" s="12">
        <f t="shared" si="93"/>
        <v>0</v>
      </c>
      <c r="D341" s="12"/>
      <c r="E341" s="12">
        <f t="shared" si="94"/>
        <v>0</v>
      </c>
      <c r="F341" s="12">
        <f t="shared" si="95"/>
        <v>0</v>
      </c>
      <c r="G341" s="12">
        <f t="shared" si="96"/>
        <v>0</v>
      </c>
      <c r="H341" s="12">
        <f t="shared" si="97"/>
        <v>0</v>
      </c>
      <c r="I341" s="12">
        <f t="shared" si="98"/>
        <v>0</v>
      </c>
      <c r="J341" s="189"/>
      <c r="K341" s="190"/>
      <c r="L341" s="220"/>
      <c r="N341" s="3"/>
    </row>
    <row r="342" spans="1:14" s="2" customFormat="1" ht="15" hidden="1" customHeight="1">
      <c r="A342" s="6"/>
      <c r="B342" s="185"/>
      <c r="C342" s="12">
        <f t="shared" si="93"/>
        <v>0</v>
      </c>
      <c r="D342" s="12"/>
      <c r="E342" s="12">
        <f t="shared" si="94"/>
        <v>0</v>
      </c>
      <c r="F342" s="12">
        <f t="shared" si="95"/>
        <v>0</v>
      </c>
      <c r="G342" s="12">
        <f t="shared" si="96"/>
        <v>0</v>
      </c>
      <c r="H342" s="12">
        <f t="shared" si="97"/>
        <v>0</v>
      </c>
      <c r="I342" s="12">
        <f t="shared" si="98"/>
        <v>0</v>
      </c>
      <c r="J342" s="189"/>
      <c r="K342" s="190"/>
      <c r="L342" s="220"/>
      <c r="N342" s="3"/>
    </row>
    <row r="343" spans="1:14" s="2" customFormat="1" ht="15" hidden="1" customHeight="1">
      <c r="A343" s="6"/>
      <c r="B343" s="185"/>
      <c r="C343" s="12">
        <f t="shared" si="93"/>
        <v>0</v>
      </c>
      <c r="D343" s="12"/>
      <c r="E343" s="12">
        <f t="shared" si="94"/>
        <v>0</v>
      </c>
      <c r="F343" s="12">
        <f t="shared" si="95"/>
        <v>0</v>
      </c>
      <c r="G343" s="12">
        <f t="shared" si="96"/>
        <v>0</v>
      </c>
      <c r="H343" s="12">
        <f t="shared" si="97"/>
        <v>0</v>
      </c>
      <c r="I343" s="12">
        <f t="shared" si="98"/>
        <v>0</v>
      </c>
      <c r="J343" s="189"/>
      <c r="K343" s="190"/>
      <c r="L343" s="220"/>
      <c r="N343" s="3"/>
    </row>
    <row r="344" spans="1:14" s="2" customFormat="1" ht="15" hidden="1" customHeight="1">
      <c r="A344" s="6"/>
      <c r="B344" s="185"/>
      <c r="C344" s="12">
        <f t="shared" si="93"/>
        <v>0</v>
      </c>
      <c r="D344" s="12"/>
      <c r="E344" s="12">
        <f t="shared" si="94"/>
        <v>0</v>
      </c>
      <c r="F344" s="12">
        <f t="shared" si="95"/>
        <v>0</v>
      </c>
      <c r="G344" s="12">
        <f t="shared" si="96"/>
        <v>0</v>
      </c>
      <c r="H344" s="12">
        <f t="shared" si="97"/>
        <v>0</v>
      </c>
      <c r="I344" s="12">
        <f t="shared" si="98"/>
        <v>0</v>
      </c>
      <c r="J344" s="189"/>
      <c r="K344" s="190"/>
      <c r="L344" s="220"/>
      <c r="N344" s="3"/>
    </row>
    <row r="345" spans="1:14" s="2" customFormat="1" ht="15" hidden="1" customHeight="1">
      <c r="A345" s="6"/>
      <c r="B345" s="185"/>
      <c r="C345" s="12">
        <f t="shared" si="93"/>
        <v>0</v>
      </c>
      <c r="D345" s="12"/>
      <c r="E345" s="12">
        <f t="shared" si="94"/>
        <v>0</v>
      </c>
      <c r="F345" s="12">
        <f t="shared" si="95"/>
        <v>0</v>
      </c>
      <c r="G345" s="12">
        <f t="shared" si="96"/>
        <v>0</v>
      </c>
      <c r="H345" s="12">
        <f t="shared" si="97"/>
        <v>0</v>
      </c>
      <c r="I345" s="12">
        <f t="shared" si="98"/>
        <v>0</v>
      </c>
      <c r="J345" s="189"/>
      <c r="K345" s="190"/>
      <c r="L345" s="220"/>
      <c r="N345" s="3"/>
    </row>
    <row r="346" spans="1:14" s="2" customFormat="1" ht="15" hidden="1" customHeight="1">
      <c r="A346" s="6"/>
      <c r="B346" s="185"/>
      <c r="C346" s="12">
        <f t="shared" si="93"/>
        <v>0</v>
      </c>
      <c r="D346" s="12"/>
      <c r="E346" s="12">
        <f t="shared" si="94"/>
        <v>0</v>
      </c>
      <c r="F346" s="12">
        <f t="shared" si="95"/>
        <v>0</v>
      </c>
      <c r="G346" s="12">
        <f t="shared" si="96"/>
        <v>0</v>
      </c>
      <c r="H346" s="12">
        <f t="shared" si="97"/>
        <v>0</v>
      </c>
      <c r="I346" s="12">
        <f t="shared" si="98"/>
        <v>0</v>
      </c>
      <c r="J346" s="189"/>
      <c r="K346" s="190"/>
      <c r="L346" s="220"/>
      <c r="N346" s="3"/>
    </row>
    <row r="347" spans="1:14" s="2" customFormat="1" ht="15" hidden="1" customHeight="1">
      <c r="A347" s="6"/>
      <c r="B347" s="185"/>
      <c r="C347" s="12">
        <f t="shared" si="93"/>
        <v>0</v>
      </c>
      <c r="D347" s="12"/>
      <c r="E347" s="12">
        <f t="shared" si="94"/>
        <v>0</v>
      </c>
      <c r="F347" s="12">
        <f t="shared" si="95"/>
        <v>0</v>
      </c>
      <c r="G347" s="12">
        <f t="shared" si="96"/>
        <v>0</v>
      </c>
      <c r="H347" s="12">
        <f t="shared" si="97"/>
        <v>0</v>
      </c>
      <c r="I347" s="12">
        <f t="shared" si="98"/>
        <v>0</v>
      </c>
      <c r="J347" s="189"/>
      <c r="K347" s="190"/>
      <c r="L347" s="220"/>
      <c r="N347" s="3"/>
    </row>
    <row r="348" spans="1:14" s="2" customFormat="1" ht="15" hidden="1" customHeight="1">
      <c r="A348" s="6"/>
      <c r="B348" s="185"/>
      <c r="C348" s="12">
        <f t="shared" si="93"/>
        <v>0</v>
      </c>
      <c r="D348" s="12"/>
      <c r="E348" s="12">
        <f t="shared" si="94"/>
        <v>0</v>
      </c>
      <c r="F348" s="12">
        <f t="shared" si="95"/>
        <v>0</v>
      </c>
      <c r="G348" s="12">
        <f t="shared" si="96"/>
        <v>0</v>
      </c>
      <c r="H348" s="12">
        <f t="shared" si="97"/>
        <v>0</v>
      </c>
      <c r="I348" s="12">
        <f t="shared" si="98"/>
        <v>0</v>
      </c>
      <c r="J348" s="189"/>
      <c r="K348" s="190"/>
      <c r="L348" s="220"/>
      <c r="N348" s="3"/>
    </row>
    <row r="349" spans="1:14" s="2" customFormat="1" ht="15" hidden="1" customHeight="1">
      <c r="A349" s="6"/>
      <c r="B349" s="185"/>
      <c r="C349" s="12">
        <f t="shared" si="93"/>
        <v>0</v>
      </c>
      <c r="D349" s="12"/>
      <c r="E349" s="12">
        <f t="shared" si="94"/>
        <v>0</v>
      </c>
      <c r="F349" s="12">
        <f t="shared" si="95"/>
        <v>0</v>
      </c>
      <c r="G349" s="12">
        <f t="shared" si="96"/>
        <v>0</v>
      </c>
      <c r="H349" s="12">
        <f t="shared" si="97"/>
        <v>0</v>
      </c>
      <c r="I349" s="12">
        <f t="shared" si="98"/>
        <v>0</v>
      </c>
      <c r="J349" s="189"/>
      <c r="K349" s="190"/>
      <c r="L349" s="220"/>
      <c r="N349" s="3"/>
    </row>
    <row r="350" spans="1:14" s="2" customFormat="1" ht="15" hidden="1" customHeight="1">
      <c r="A350" s="6"/>
      <c r="B350" s="185"/>
      <c r="C350" s="12">
        <f t="shared" si="93"/>
        <v>0</v>
      </c>
      <c r="D350" s="12"/>
      <c r="E350" s="12">
        <f t="shared" si="94"/>
        <v>0</v>
      </c>
      <c r="F350" s="12">
        <f t="shared" si="95"/>
        <v>0</v>
      </c>
      <c r="G350" s="12">
        <f t="shared" si="96"/>
        <v>0</v>
      </c>
      <c r="H350" s="12">
        <f t="shared" si="97"/>
        <v>0</v>
      </c>
      <c r="I350" s="12">
        <f t="shared" si="98"/>
        <v>0</v>
      </c>
      <c r="J350" s="189"/>
      <c r="K350" s="190"/>
      <c r="L350" s="220"/>
      <c r="N350" s="3"/>
    </row>
    <row r="351" spans="1:14" s="2" customFormat="1" ht="15" hidden="1" customHeight="1">
      <c r="A351" s="6"/>
      <c r="B351" s="185"/>
      <c r="C351" s="12">
        <f t="shared" si="93"/>
        <v>0</v>
      </c>
      <c r="D351" s="12"/>
      <c r="E351" s="12">
        <f t="shared" si="94"/>
        <v>0</v>
      </c>
      <c r="F351" s="12">
        <f t="shared" si="95"/>
        <v>0</v>
      </c>
      <c r="G351" s="12">
        <f t="shared" si="96"/>
        <v>0</v>
      </c>
      <c r="H351" s="12">
        <f t="shared" si="97"/>
        <v>0</v>
      </c>
      <c r="I351" s="12">
        <f t="shared" si="98"/>
        <v>0</v>
      </c>
      <c r="J351" s="189"/>
      <c r="K351" s="190"/>
      <c r="L351" s="220"/>
      <c r="N351" s="3"/>
    </row>
    <row r="352" spans="1:14" s="2" customFormat="1" ht="15" hidden="1" customHeight="1">
      <c r="A352" s="6"/>
      <c r="B352" s="185"/>
      <c r="C352" s="12">
        <f t="shared" si="93"/>
        <v>1</v>
      </c>
      <c r="D352" s="12"/>
      <c r="E352" s="12">
        <f t="shared" si="94"/>
        <v>0</v>
      </c>
      <c r="F352" s="12">
        <f t="shared" si="95"/>
        <v>0</v>
      </c>
      <c r="G352" s="12">
        <f t="shared" si="96"/>
        <v>1</v>
      </c>
      <c r="H352" s="12">
        <f t="shared" si="97"/>
        <v>1</v>
      </c>
      <c r="I352" s="12">
        <f t="shared" si="98"/>
        <v>1</v>
      </c>
      <c r="J352" s="189"/>
      <c r="K352" s="190"/>
      <c r="L352" s="220"/>
      <c r="N352" s="3"/>
    </row>
    <row r="353" spans="1:14" s="2" customFormat="1" ht="15" hidden="1" customHeight="1">
      <c r="A353" s="6"/>
      <c r="B353" s="185"/>
      <c r="C353" s="12">
        <f t="shared" si="93"/>
        <v>0</v>
      </c>
      <c r="D353" s="12"/>
      <c r="E353" s="12">
        <f t="shared" si="94"/>
        <v>0</v>
      </c>
      <c r="F353" s="12">
        <f t="shared" si="95"/>
        <v>0</v>
      </c>
      <c r="G353" s="12">
        <f t="shared" si="96"/>
        <v>0</v>
      </c>
      <c r="H353" s="12">
        <f t="shared" si="97"/>
        <v>0</v>
      </c>
      <c r="I353" s="12">
        <f t="shared" si="98"/>
        <v>0</v>
      </c>
      <c r="J353" s="189"/>
      <c r="K353" s="190"/>
      <c r="L353" s="220"/>
      <c r="N353" s="3"/>
    </row>
    <row r="354" spans="1:14" s="2" customFormat="1" ht="15" hidden="1" customHeight="1">
      <c r="A354" s="6"/>
      <c r="B354" s="185"/>
      <c r="C354" s="12">
        <f t="shared" ref="C354:C385" si="99">+IF(C38="○",IF(J38="台東",1,0),0)</f>
        <v>0</v>
      </c>
      <c r="D354" s="12"/>
      <c r="E354" s="12">
        <f t="shared" ref="E354:E385" si="100">+IF(E38="○",IF(J38="台東",1,0),0)</f>
        <v>0</v>
      </c>
      <c r="F354" s="12">
        <f t="shared" ref="F354:F385" si="101">+IF(F38="○",IF(J38="台東",1,0),0)</f>
        <v>0</v>
      </c>
      <c r="G354" s="12">
        <f t="shared" ref="G354:G385" si="102">+IF(G38="○",IF(J38="台東",1,0),0)</f>
        <v>0</v>
      </c>
      <c r="H354" s="12">
        <f t="shared" ref="H354:H385" si="103">+IF(H38="○",IF(J38="台東",1,0),0)</f>
        <v>0</v>
      </c>
      <c r="I354" s="12">
        <f t="shared" ref="I354:I385" si="104">+IF(I38="○",IF(J38="台東",1,0),0)</f>
        <v>0</v>
      </c>
      <c r="J354" s="189"/>
      <c r="K354" s="190"/>
      <c r="L354" s="220"/>
      <c r="N354" s="3"/>
    </row>
    <row r="355" spans="1:14" s="2" customFormat="1" ht="15" hidden="1" customHeight="1">
      <c r="A355" s="6"/>
      <c r="B355" s="185"/>
      <c r="C355" s="12">
        <f t="shared" si="99"/>
        <v>1</v>
      </c>
      <c r="D355" s="12"/>
      <c r="E355" s="12">
        <f t="shared" si="100"/>
        <v>1</v>
      </c>
      <c r="F355" s="12">
        <f t="shared" si="101"/>
        <v>1</v>
      </c>
      <c r="G355" s="12">
        <f t="shared" si="102"/>
        <v>1</v>
      </c>
      <c r="H355" s="12">
        <f t="shared" si="103"/>
        <v>1</v>
      </c>
      <c r="I355" s="12">
        <f t="shared" si="104"/>
        <v>1</v>
      </c>
      <c r="J355" s="189"/>
      <c r="K355" s="190"/>
      <c r="L355" s="220"/>
      <c r="N355" s="3"/>
    </row>
    <row r="356" spans="1:14" s="2" customFormat="1" ht="15" hidden="1" customHeight="1">
      <c r="A356" s="6"/>
      <c r="B356" s="185"/>
      <c r="C356" s="12">
        <f t="shared" si="99"/>
        <v>0</v>
      </c>
      <c r="D356" s="12"/>
      <c r="E356" s="12">
        <f t="shared" si="100"/>
        <v>0</v>
      </c>
      <c r="F356" s="12">
        <f t="shared" si="101"/>
        <v>0</v>
      </c>
      <c r="G356" s="12">
        <f t="shared" si="102"/>
        <v>0</v>
      </c>
      <c r="H356" s="12">
        <f t="shared" si="103"/>
        <v>0</v>
      </c>
      <c r="I356" s="12">
        <f t="shared" si="104"/>
        <v>0</v>
      </c>
      <c r="J356" s="189"/>
      <c r="K356" s="190"/>
      <c r="L356" s="220"/>
      <c r="N356" s="3"/>
    </row>
    <row r="357" spans="1:14" s="2" customFormat="1" ht="15" hidden="1" customHeight="1">
      <c r="A357" s="6"/>
      <c r="B357" s="185"/>
      <c r="C357" s="12">
        <f t="shared" si="99"/>
        <v>0</v>
      </c>
      <c r="D357" s="12"/>
      <c r="E357" s="12">
        <f t="shared" si="100"/>
        <v>0</v>
      </c>
      <c r="F357" s="12">
        <f t="shared" si="101"/>
        <v>0</v>
      </c>
      <c r="G357" s="12">
        <f t="shared" si="102"/>
        <v>0</v>
      </c>
      <c r="H357" s="12">
        <f t="shared" si="103"/>
        <v>0</v>
      </c>
      <c r="I357" s="12">
        <f t="shared" si="104"/>
        <v>0</v>
      </c>
      <c r="J357" s="189"/>
      <c r="K357" s="190"/>
      <c r="L357" s="220"/>
      <c r="N357" s="3"/>
    </row>
    <row r="358" spans="1:14" s="2" customFormat="1" ht="15" hidden="1" customHeight="1">
      <c r="A358" s="6"/>
      <c r="B358" s="185"/>
      <c r="C358" s="12">
        <f t="shared" si="99"/>
        <v>0</v>
      </c>
      <c r="D358" s="12"/>
      <c r="E358" s="12">
        <f t="shared" si="100"/>
        <v>0</v>
      </c>
      <c r="F358" s="12">
        <f t="shared" si="101"/>
        <v>0</v>
      </c>
      <c r="G358" s="12">
        <f t="shared" si="102"/>
        <v>0</v>
      </c>
      <c r="H358" s="12">
        <f t="shared" si="103"/>
        <v>0</v>
      </c>
      <c r="I358" s="12">
        <f t="shared" si="104"/>
        <v>0</v>
      </c>
      <c r="J358" s="189"/>
      <c r="K358" s="190"/>
      <c r="L358" s="220"/>
      <c r="N358" s="3"/>
    </row>
    <row r="359" spans="1:14" s="2" customFormat="1" ht="15" hidden="1" customHeight="1">
      <c r="A359" s="6"/>
      <c r="B359" s="185"/>
      <c r="C359" s="12">
        <f t="shared" si="99"/>
        <v>0</v>
      </c>
      <c r="D359" s="12"/>
      <c r="E359" s="12">
        <f t="shared" si="100"/>
        <v>0</v>
      </c>
      <c r="F359" s="12">
        <f t="shared" si="101"/>
        <v>0</v>
      </c>
      <c r="G359" s="12">
        <f t="shared" si="102"/>
        <v>0</v>
      </c>
      <c r="H359" s="12">
        <f t="shared" si="103"/>
        <v>0</v>
      </c>
      <c r="I359" s="12">
        <f t="shared" si="104"/>
        <v>0</v>
      </c>
      <c r="J359" s="189"/>
      <c r="K359" s="190"/>
      <c r="L359" s="220"/>
      <c r="N359" s="3"/>
    </row>
    <row r="360" spans="1:14" s="2" customFormat="1" ht="15" hidden="1" customHeight="1">
      <c r="A360" s="6"/>
      <c r="B360" s="185"/>
      <c r="C360" s="12">
        <f t="shared" si="99"/>
        <v>0</v>
      </c>
      <c r="D360" s="12"/>
      <c r="E360" s="12">
        <f t="shared" si="100"/>
        <v>0</v>
      </c>
      <c r="F360" s="12">
        <f t="shared" si="101"/>
        <v>0</v>
      </c>
      <c r="G360" s="12">
        <f t="shared" si="102"/>
        <v>0</v>
      </c>
      <c r="H360" s="12">
        <f t="shared" si="103"/>
        <v>0</v>
      </c>
      <c r="I360" s="12">
        <f t="shared" si="104"/>
        <v>0</v>
      </c>
      <c r="J360" s="189"/>
      <c r="K360" s="190"/>
      <c r="L360" s="220"/>
      <c r="N360" s="3"/>
    </row>
    <row r="361" spans="1:14" s="2" customFormat="1" ht="15" hidden="1" customHeight="1">
      <c r="A361" s="6"/>
      <c r="B361" s="185"/>
      <c r="C361" s="12">
        <f t="shared" si="99"/>
        <v>0</v>
      </c>
      <c r="D361" s="12"/>
      <c r="E361" s="12">
        <f t="shared" si="100"/>
        <v>0</v>
      </c>
      <c r="F361" s="12">
        <f t="shared" si="101"/>
        <v>0</v>
      </c>
      <c r="G361" s="12">
        <f t="shared" si="102"/>
        <v>0</v>
      </c>
      <c r="H361" s="12">
        <f t="shared" si="103"/>
        <v>0</v>
      </c>
      <c r="I361" s="12">
        <f t="shared" si="104"/>
        <v>0</v>
      </c>
      <c r="J361" s="189"/>
      <c r="K361" s="190"/>
      <c r="L361" s="220"/>
      <c r="N361" s="3"/>
    </row>
    <row r="362" spans="1:14" s="2" customFormat="1" ht="15" hidden="1" customHeight="1">
      <c r="A362" s="6"/>
      <c r="B362" s="185"/>
      <c r="C362" s="12">
        <f t="shared" si="99"/>
        <v>0</v>
      </c>
      <c r="D362" s="12"/>
      <c r="E362" s="12">
        <f t="shared" si="100"/>
        <v>0</v>
      </c>
      <c r="F362" s="12">
        <f t="shared" si="101"/>
        <v>0</v>
      </c>
      <c r="G362" s="12">
        <f t="shared" si="102"/>
        <v>0</v>
      </c>
      <c r="H362" s="12">
        <f t="shared" si="103"/>
        <v>0</v>
      </c>
      <c r="I362" s="12">
        <f t="shared" si="104"/>
        <v>0</v>
      </c>
      <c r="J362" s="189"/>
      <c r="K362" s="190"/>
      <c r="L362" s="220"/>
      <c r="N362" s="3"/>
    </row>
    <row r="363" spans="1:14" s="2" customFormat="1" ht="15" hidden="1" customHeight="1">
      <c r="A363" s="6"/>
      <c r="B363" s="185"/>
      <c r="C363" s="12">
        <f t="shared" si="99"/>
        <v>0</v>
      </c>
      <c r="D363" s="12"/>
      <c r="E363" s="12">
        <f t="shared" si="100"/>
        <v>0</v>
      </c>
      <c r="F363" s="12">
        <f t="shared" si="101"/>
        <v>0</v>
      </c>
      <c r="G363" s="12">
        <f t="shared" si="102"/>
        <v>0</v>
      </c>
      <c r="H363" s="12">
        <f t="shared" si="103"/>
        <v>0</v>
      </c>
      <c r="I363" s="12">
        <f t="shared" si="104"/>
        <v>0</v>
      </c>
      <c r="J363" s="189"/>
      <c r="K363" s="190"/>
      <c r="L363" s="220"/>
      <c r="N363" s="3"/>
    </row>
    <row r="364" spans="1:14" s="2" customFormat="1" ht="15" hidden="1" customHeight="1">
      <c r="A364" s="6"/>
      <c r="B364" s="185"/>
      <c r="C364" s="12">
        <f t="shared" si="99"/>
        <v>0</v>
      </c>
      <c r="D364" s="12"/>
      <c r="E364" s="12">
        <f t="shared" si="100"/>
        <v>0</v>
      </c>
      <c r="F364" s="12">
        <f t="shared" si="101"/>
        <v>0</v>
      </c>
      <c r="G364" s="12">
        <f t="shared" si="102"/>
        <v>0</v>
      </c>
      <c r="H364" s="12">
        <f t="shared" si="103"/>
        <v>0</v>
      </c>
      <c r="I364" s="12">
        <f t="shared" si="104"/>
        <v>0</v>
      </c>
      <c r="J364" s="189"/>
      <c r="K364" s="190"/>
      <c r="L364" s="220"/>
      <c r="N364" s="3"/>
    </row>
    <row r="365" spans="1:14" s="2" customFormat="1" ht="15" hidden="1" customHeight="1">
      <c r="A365" s="6"/>
      <c r="B365" s="185"/>
      <c r="C365" s="12">
        <f t="shared" si="99"/>
        <v>0</v>
      </c>
      <c r="D365" s="12"/>
      <c r="E365" s="12">
        <f t="shared" si="100"/>
        <v>0</v>
      </c>
      <c r="F365" s="12">
        <f t="shared" si="101"/>
        <v>0</v>
      </c>
      <c r="G365" s="12">
        <f t="shared" si="102"/>
        <v>0</v>
      </c>
      <c r="H365" s="12">
        <f t="shared" si="103"/>
        <v>0</v>
      </c>
      <c r="I365" s="12">
        <f t="shared" si="104"/>
        <v>0</v>
      </c>
      <c r="J365" s="189"/>
      <c r="K365" s="190"/>
      <c r="L365" s="220"/>
      <c r="N365" s="3"/>
    </row>
    <row r="366" spans="1:14" s="2" customFormat="1" ht="15" hidden="1" customHeight="1">
      <c r="A366" s="6"/>
      <c r="B366" s="185"/>
      <c r="C366" s="12">
        <f t="shared" si="99"/>
        <v>0</v>
      </c>
      <c r="D366" s="12"/>
      <c r="E366" s="12">
        <f t="shared" si="100"/>
        <v>0</v>
      </c>
      <c r="F366" s="12">
        <f t="shared" si="101"/>
        <v>0</v>
      </c>
      <c r="G366" s="12">
        <f t="shared" si="102"/>
        <v>0</v>
      </c>
      <c r="H366" s="12">
        <f t="shared" si="103"/>
        <v>0</v>
      </c>
      <c r="I366" s="12">
        <f t="shared" si="104"/>
        <v>0</v>
      </c>
      <c r="J366" s="189"/>
      <c r="K366" s="190"/>
      <c r="L366" s="220"/>
      <c r="N366" s="3"/>
    </row>
    <row r="367" spans="1:14" s="2" customFormat="1" ht="15" hidden="1" customHeight="1">
      <c r="A367" s="6"/>
      <c r="B367" s="185"/>
      <c r="C367" s="12">
        <f t="shared" si="99"/>
        <v>0</v>
      </c>
      <c r="D367" s="12"/>
      <c r="E367" s="12">
        <f t="shared" si="100"/>
        <v>0</v>
      </c>
      <c r="F367" s="12">
        <f t="shared" si="101"/>
        <v>0</v>
      </c>
      <c r="G367" s="12">
        <f t="shared" si="102"/>
        <v>0</v>
      </c>
      <c r="H367" s="12">
        <f t="shared" si="103"/>
        <v>0</v>
      </c>
      <c r="I367" s="12">
        <f t="shared" si="104"/>
        <v>0</v>
      </c>
      <c r="J367" s="189"/>
      <c r="K367" s="190"/>
      <c r="L367" s="220"/>
      <c r="N367" s="3"/>
    </row>
    <row r="368" spans="1:14" s="2" customFormat="1" ht="15" hidden="1" customHeight="1">
      <c r="A368" s="6"/>
      <c r="B368" s="185"/>
      <c r="C368" s="12">
        <f t="shared" si="99"/>
        <v>0</v>
      </c>
      <c r="D368" s="12"/>
      <c r="E368" s="12">
        <f t="shared" si="100"/>
        <v>0</v>
      </c>
      <c r="F368" s="12">
        <f t="shared" si="101"/>
        <v>0</v>
      </c>
      <c r="G368" s="12">
        <f t="shared" si="102"/>
        <v>0</v>
      </c>
      <c r="H368" s="12">
        <f t="shared" si="103"/>
        <v>0</v>
      </c>
      <c r="I368" s="12">
        <f t="shared" si="104"/>
        <v>0</v>
      </c>
      <c r="J368" s="189"/>
      <c r="K368" s="190"/>
      <c r="L368" s="220"/>
      <c r="N368" s="3"/>
    </row>
    <row r="369" spans="1:14" s="2" customFormat="1" ht="15" hidden="1" customHeight="1">
      <c r="A369" s="6"/>
      <c r="B369" s="185"/>
      <c r="C369" s="12">
        <f t="shared" si="99"/>
        <v>0</v>
      </c>
      <c r="D369" s="12"/>
      <c r="E369" s="12">
        <f t="shared" si="100"/>
        <v>0</v>
      </c>
      <c r="F369" s="12">
        <f t="shared" si="101"/>
        <v>0</v>
      </c>
      <c r="G369" s="12">
        <f t="shared" si="102"/>
        <v>0</v>
      </c>
      <c r="H369" s="12">
        <f t="shared" si="103"/>
        <v>0</v>
      </c>
      <c r="I369" s="12">
        <f t="shared" si="104"/>
        <v>0</v>
      </c>
      <c r="J369" s="189"/>
      <c r="K369" s="190"/>
      <c r="L369" s="220"/>
      <c r="N369" s="3"/>
    </row>
    <row r="370" spans="1:14" s="2" customFormat="1" ht="15" hidden="1" customHeight="1">
      <c r="A370" s="6"/>
      <c r="B370" s="185"/>
      <c r="C370" s="12">
        <f t="shared" si="99"/>
        <v>0</v>
      </c>
      <c r="D370" s="12"/>
      <c r="E370" s="12">
        <f t="shared" si="100"/>
        <v>0</v>
      </c>
      <c r="F370" s="12">
        <f t="shared" si="101"/>
        <v>0</v>
      </c>
      <c r="G370" s="12">
        <f t="shared" si="102"/>
        <v>0</v>
      </c>
      <c r="H370" s="12">
        <f t="shared" si="103"/>
        <v>0</v>
      </c>
      <c r="I370" s="12">
        <f t="shared" si="104"/>
        <v>0</v>
      </c>
      <c r="J370" s="189"/>
      <c r="K370" s="190"/>
      <c r="L370" s="220"/>
      <c r="N370" s="3"/>
    </row>
    <row r="371" spans="1:14" s="2" customFormat="1" ht="15" hidden="1" customHeight="1">
      <c r="A371" s="6"/>
      <c r="B371" s="185"/>
      <c r="C371" s="12">
        <f t="shared" si="99"/>
        <v>0</v>
      </c>
      <c r="D371" s="12"/>
      <c r="E371" s="12">
        <f t="shared" si="100"/>
        <v>0</v>
      </c>
      <c r="F371" s="12">
        <f t="shared" si="101"/>
        <v>0</v>
      </c>
      <c r="G371" s="12">
        <f t="shared" si="102"/>
        <v>0</v>
      </c>
      <c r="H371" s="12">
        <f t="shared" si="103"/>
        <v>0</v>
      </c>
      <c r="I371" s="12">
        <f t="shared" si="104"/>
        <v>0</v>
      </c>
      <c r="J371" s="189"/>
      <c r="K371" s="190"/>
      <c r="L371" s="220"/>
      <c r="N371" s="3"/>
    </row>
    <row r="372" spans="1:14" s="2" customFormat="1" ht="15" hidden="1" customHeight="1">
      <c r="A372" s="6"/>
      <c r="B372" s="185"/>
      <c r="C372" s="12">
        <f t="shared" si="99"/>
        <v>0</v>
      </c>
      <c r="D372" s="12"/>
      <c r="E372" s="12">
        <f t="shared" si="100"/>
        <v>0</v>
      </c>
      <c r="F372" s="12">
        <f t="shared" si="101"/>
        <v>0</v>
      </c>
      <c r="G372" s="12">
        <f t="shared" si="102"/>
        <v>0</v>
      </c>
      <c r="H372" s="12">
        <f t="shared" si="103"/>
        <v>0</v>
      </c>
      <c r="I372" s="12">
        <f t="shared" si="104"/>
        <v>0</v>
      </c>
      <c r="J372" s="189"/>
      <c r="K372" s="190"/>
      <c r="L372" s="220"/>
      <c r="N372" s="3"/>
    </row>
    <row r="373" spans="1:14" s="2" customFormat="1" ht="15" hidden="1" customHeight="1">
      <c r="A373" s="6"/>
      <c r="B373" s="185"/>
      <c r="C373" s="12">
        <f t="shared" si="99"/>
        <v>0</v>
      </c>
      <c r="D373" s="12"/>
      <c r="E373" s="12">
        <f t="shared" si="100"/>
        <v>0</v>
      </c>
      <c r="F373" s="12">
        <f t="shared" si="101"/>
        <v>0</v>
      </c>
      <c r="G373" s="12">
        <f t="shared" si="102"/>
        <v>0</v>
      </c>
      <c r="H373" s="12">
        <f t="shared" si="103"/>
        <v>0</v>
      </c>
      <c r="I373" s="12">
        <f t="shared" si="104"/>
        <v>0</v>
      </c>
      <c r="J373" s="189"/>
      <c r="K373" s="190"/>
      <c r="L373" s="220"/>
      <c r="N373" s="3"/>
    </row>
    <row r="374" spans="1:14" s="2" customFormat="1" ht="15" hidden="1" customHeight="1">
      <c r="A374" s="6"/>
      <c r="B374" s="185"/>
      <c r="C374" s="12">
        <f t="shared" si="99"/>
        <v>0</v>
      </c>
      <c r="D374" s="12"/>
      <c r="E374" s="12">
        <f t="shared" si="100"/>
        <v>0</v>
      </c>
      <c r="F374" s="12">
        <f t="shared" si="101"/>
        <v>0</v>
      </c>
      <c r="G374" s="12">
        <f t="shared" si="102"/>
        <v>0</v>
      </c>
      <c r="H374" s="12">
        <f t="shared" si="103"/>
        <v>0</v>
      </c>
      <c r="I374" s="12">
        <f t="shared" si="104"/>
        <v>0</v>
      </c>
      <c r="J374" s="189"/>
      <c r="K374" s="190"/>
      <c r="L374" s="220"/>
      <c r="N374" s="3"/>
    </row>
    <row r="375" spans="1:14" s="2" customFormat="1" ht="15" hidden="1" customHeight="1">
      <c r="A375" s="6"/>
      <c r="B375" s="185"/>
      <c r="C375" s="12">
        <f t="shared" si="99"/>
        <v>0</v>
      </c>
      <c r="D375" s="12"/>
      <c r="E375" s="12">
        <f t="shared" si="100"/>
        <v>0</v>
      </c>
      <c r="F375" s="12">
        <f t="shared" si="101"/>
        <v>0</v>
      </c>
      <c r="G375" s="12">
        <f t="shared" si="102"/>
        <v>0</v>
      </c>
      <c r="H375" s="12">
        <f t="shared" si="103"/>
        <v>0</v>
      </c>
      <c r="I375" s="12">
        <f t="shared" si="104"/>
        <v>0</v>
      </c>
      <c r="J375" s="189"/>
      <c r="K375" s="190"/>
      <c r="L375" s="220"/>
      <c r="N375" s="3"/>
    </row>
    <row r="376" spans="1:14" s="2" customFormat="1" ht="15" hidden="1" customHeight="1">
      <c r="A376" s="6"/>
      <c r="B376" s="185"/>
      <c r="C376" s="12">
        <f t="shared" si="99"/>
        <v>0</v>
      </c>
      <c r="D376" s="12"/>
      <c r="E376" s="12">
        <f t="shared" si="100"/>
        <v>0</v>
      </c>
      <c r="F376" s="12">
        <f t="shared" si="101"/>
        <v>0</v>
      </c>
      <c r="G376" s="12">
        <f t="shared" si="102"/>
        <v>0</v>
      </c>
      <c r="H376" s="12">
        <f t="shared" si="103"/>
        <v>0</v>
      </c>
      <c r="I376" s="12">
        <f t="shared" si="104"/>
        <v>0</v>
      </c>
      <c r="J376" s="189"/>
      <c r="K376" s="190"/>
      <c r="L376" s="220"/>
      <c r="N376" s="3"/>
    </row>
    <row r="377" spans="1:14" s="2" customFormat="1" ht="15" hidden="1" customHeight="1">
      <c r="A377" s="6"/>
      <c r="B377" s="185"/>
      <c r="C377" s="12">
        <f t="shared" si="99"/>
        <v>0</v>
      </c>
      <c r="D377" s="12"/>
      <c r="E377" s="12">
        <f t="shared" si="100"/>
        <v>0</v>
      </c>
      <c r="F377" s="12">
        <f t="shared" si="101"/>
        <v>0</v>
      </c>
      <c r="G377" s="12">
        <f t="shared" si="102"/>
        <v>0</v>
      </c>
      <c r="H377" s="12">
        <f t="shared" si="103"/>
        <v>0</v>
      </c>
      <c r="I377" s="12">
        <f t="shared" si="104"/>
        <v>0</v>
      </c>
      <c r="J377" s="189"/>
      <c r="K377" s="190"/>
      <c r="L377" s="220"/>
      <c r="N377" s="3"/>
    </row>
    <row r="378" spans="1:14" s="2" customFormat="1" ht="15" hidden="1" customHeight="1">
      <c r="A378" s="6"/>
      <c r="B378" s="185"/>
      <c r="C378" s="12">
        <f t="shared" si="99"/>
        <v>0</v>
      </c>
      <c r="D378" s="12"/>
      <c r="E378" s="12">
        <f t="shared" si="100"/>
        <v>0</v>
      </c>
      <c r="F378" s="12">
        <f t="shared" si="101"/>
        <v>0</v>
      </c>
      <c r="G378" s="12">
        <f t="shared" si="102"/>
        <v>0</v>
      </c>
      <c r="H378" s="12">
        <f t="shared" si="103"/>
        <v>0</v>
      </c>
      <c r="I378" s="12">
        <f t="shared" si="104"/>
        <v>0</v>
      </c>
      <c r="J378" s="189"/>
      <c r="K378" s="190"/>
      <c r="L378" s="220"/>
      <c r="N378" s="3"/>
    </row>
    <row r="379" spans="1:14" s="2" customFormat="1" ht="15" hidden="1" customHeight="1">
      <c r="A379" s="6"/>
      <c r="B379" s="185"/>
      <c r="C379" s="12">
        <f t="shared" si="99"/>
        <v>0</v>
      </c>
      <c r="D379" s="12"/>
      <c r="E379" s="12">
        <f t="shared" si="100"/>
        <v>0</v>
      </c>
      <c r="F379" s="12">
        <f t="shared" si="101"/>
        <v>0</v>
      </c>
      <c r="G379" s="12">
        <f t="shared" si="102"/>
        <v>0</v>
      </c>
      <c r="H379" s="12">
        <f t="shared" si="103"/>
        <v>0</v>
      </c>
      <c r="I379" s="12">
        <f t="shared" si="104"/>
        <v>0</v>
      </c>
      <c r="J379" s="189"/>
      <c r="K379" s="190"/>
      <c r="L379" s="220"/>
      <c r="N379" s="3"/>
    </row>
    <row r="380" spans="1:14" s="2" customFormat="1" ht="15" hidden="1" customHeight="1">
      <c r="A380" s="6"/>
      <c r="B380" s="185"/>
      <c r="C380" s="12">
        <f t="shared" si="99"/>
        <v>0</v>
      </c>
      <c r="D380" s="12"/>
      <c r="E380" s="12">
        <f t="shared" si="100"/>
        <v>0</v>
      </c>
      <c r="F380" s="12">
        <f t="shared" si="101"/>
        <v>0</v>
      </c>
      <c r="G380" s="12">
        <f t="shared" si="102"/>
        <v>0</v>
      </c>
      <c r="H380" s="12">
        <f t="shared" si="103"/>
        <v>0</v>
      </c>
      <c r="I380" s="12">
        <f t="shared" si="104"/>
        <v>0</v>
      </c>
      <c r="J380" s="189"/>
      <c r="K380" s="190"/>
      <c r="L380" s="220"/>
      <c r="N380" s="3"/>
    </row>
    <row r="381" spans="1:14" s="2" customFormat="1" ht="15" hidden="1" customHeight="1">
      <c r="A381" s="6"/>
      <c r="B381" s="185"/>
      <c r="C381" s="12">
        <f t="shared" si="99"/>
        <v>0</v>
      </c>
      <c r="D381" s="12"/>
      <c r="E381" s="12">
        <f t="shared" si="100"/>
        <v>0</v>
      </c>
      <c r="F381" s="12">
        <f t="shared" si="101"/>
        <v>0</v>
      </c>
      <c r="G381" s="12">
        <f t="shared" si="102"/>
        <v>0</v>
      </c>
      <c r="H381" s="12">
        <f t="shared" si="103"/>
        <v>0</v>
      </c>
      <c r="I381" s="12">
        <f t="shared" si="104"/>
        <v>0</v>
      </c>
      <c r="J381" s="189"/>
      <c r="K381" s="190"/>
      <c r="L381" s="220"/>
      <c r="N381" s="3"/>
    </row>
    <row r="382" spans="1:14" s="2" customFormat="1" ht="15" hidden="1" customHeight="1">
      <c r="A382" s="6"/>
      <c r="B382" s="185"/>
      <c r="C382" s="12">
        <f t="shared" si="99"/>
        <v>0</v>
      </c>
      <c r="D382" s="12"/>
      <c r="E382" s="12">
        <f t="shared" si="100"/>
        <v>0</v>
      </c>
      <c r="F382" s="12">
        <f t="shared" si="101"/>
        <v>0</v>
      </c>
      <c r="G382" s="12">
        <f t="shared" si="102"/>
        <v>0</v>
      </c>
      <c r="H382" s="12">
        <f t="shared" si="103"/>
        <v>0</v>
      </c>
      <c r="I382" s="12">
        <f t="shared" si="104"/>
        <v>0</v>
      </c>
      <c r="J382" s="189"/>
      <c r="K382" s="190"/>
      <c r="L382" s="220"/>
      <c r="N382" s="3"/>
    </row>
    <row r="383" spans="1:14" s="2" customFormat="1" ht="15" hidden="1" customHeight="1">
      <c r="A383" s="6"/>
      <c r="B383" s="185"/>
      <c r="C383" s="12">
        <f t="shared" si="99"/>
        <v>0</v>
      </c>
      <c r="D383" s="12"/>
      <c r="E383" s="12">
        <f t="shared" si="100"/>
        <v>0</v>
      </c>
      <c r="F383" s="12">
        <f t="shared" si="101"/>
        <v>0</v>
      </c>
      <c r="G383" s="12">
        <f t="shared" si="102"/>
        <v>0</v>
      </c>
      <c r="H383" s="12">
        <f t="shared" si="103"/>
        <v>0</v>
      </c>
      <c r="I383" s="12">
        <f t="shared" si="104"/>
        <v>0</v>
      </c>
      <c r="J383" s="189"/>
      <c r="K383" s="190"/>
      <c r="L383" s="220"/>
      <c r="N383" s="3"/>
    </row>
    <row r="384" spans="1:14" s="2" customFormat="1" ht="15" hidden="1" customHeight="1">
      <c r="A384" s="6"/>
      <c r="B384" s="185"/>
      <c r="C384" s="12">
        <f t="shared" si="99"/>
        <v>0</v>
      </c>
      <c r="D384" s="12"/>
      <c r="E384" s="12">
        <f t="shared" si="100"/>
        <v>0</v>
      </c>
      <c r="F384" s="12">
        <f t="shared" si="101"/>
        <v>0</v>
      </c>
      <c r="G384" s="12">
        <f t="shared" si="102"/>
        <v>0</v>
      </c>
      <c r="H384" s="12">
        <f t="shared" si="103"/>
        <v>0</v>
      </c>
      <c r="I384" s="12">
        <f t="shared" si="104"/>
        <v>0</v>
      </c>
      <c r="J384" s="189"/>
      <c r="K384" s="190"/>
      <c r="L384" s="220"/>
      <c r="N384" s="3"/>
    </row>
    <row r="385" spans="1:14" s="2" customFormat="1" ht="15" hidden="1" customHeight="1">
      <c r="A385" s="6"/>
      <c r="B385" s="185"/>
      <c r="C385" s="12">
        <f t="shared" si="99"/>
        <v>0</v>
      </c>
      <c r="D385" s="12"/>
      <c r="E385" s="12">
        <f t="shared" si="100"/>
        <v>0</v>
      </c>
      <c r="F385" s="12">
        <f t="shared" si="101"/>
        <v>0</v>
      </c>
      <c r="G385" s="12">
        <f t="shared" si="102"/>
        <v>0</v>
      </c>
      <c r="H385" s="12">
        <f t="shared" si="103"/>
        <v>0</v>
      </c>
      <c r="I385" s="12">
        <f t="shared" si="104"/>
        <v>0</v>
      </c>
      <c r="J385" s="189"/>
      <c r="K385" s="190"/>
      <c r="L385" s="220"/>
      <c r="N385" s="3"/>
    </row>
    <row r="386" spans="1:14" s="2" customFormat="1" ht="15" hidden="1" customHeight="1">
      <c r="A386" s="6"/>
      <c r="B386" s="185"/>
      <c r="C386" s="12">
        <f t="shared" ref="C386:C393" si="105">+IF(C70="○",IF(J70="台東",1,0),0)</f>
        <v>0</v>
      </c>
      <c r="D386" s="12"/>
      <c r="E386" s="12">
        <f t="shared" ref="E386:E393" si="106">+IF(E70="○",IF(J70="台東",1,0),0)</f>
        <v>0</v>
      </c>
      <c r="F386" s="12">
        <f t="shared" ref="F386:F393" si="107">+IF(F70="○",IF(J70="台東",1,0),0)</f>
        <v>0</v>
      </c>
      <c r="G386" s="12">
        <f t="shared" ref="G386:G393" si="108">+IF(G70="○",IF(J70="台東",1,0),0)</f>
        <v>0</v>
      </c>
      <c r="H386" s="12">
        <f t="shared" ref="H386:H393" si="109">+IF(H70="○",IF(J70="台東",1,0),0)</f>
        <v>0</v>
      </c>
      <c r="I386" s="12">
        <f t="shared" ref="I386:I393" si="110">+IF(I70="○",IF(J70="台東",1,0),0)</f>
        <v>0</v>
      </c>
      <c r="J386" s="189"/>
      <c r="K386" s="190"/>
      <c r="L386" s="220"/>
      <c r="N386" s="3"/>
    </row>
    <row r="387" spans="1:14" s="2" customFormat="1" ht="15" hidden="1" customHeight="1">
      <c r="A387" s="6"/>
      <c r="B387" s="185"/>
      <c r="C387" s="12">
        <f t="shared" si="105"/>
        <v>0</v>
      </c>
      <c r="D387" s="12"/>
      <c r="E387" s="12">
        <f t="shared" si="106"/>
        <v>0</v>
      </c>
      <c r="F387" s="12">
        <f t="shared" si="107"/>
        <v>0</v>
      </c>
      <c r="G387" s="12">
        <f t="shared" si="108"/>
        <v>0</v>
      </c>
      <c r="H387" s="12">
        <f t="shared" si="109"/>
        <v>0</v>
      </c>
      <c r="I387" s="12">
        <f t="shared" si="110"/>
        <v>0</v>
      </c>
      <c r="J387" s="189"/>
      <c r="K387" s="190"/>
      <c r="L387" s="220"/>
      <c r="N387" s="3"/>
    </row>
    <row r="388" spans="1:14" s="2" customFormat="1" ht="15" hidden="1" customHeight="1">
      <c r="A388" s="6"/>
      <c r="B388" s="185"/>
      <c r="C388" s="12">
        <f t="shared" si="105"/>
        <v>1</v>
      </c>
      <c r="D388" s="12"/>
      <c r="E388" s="12">
        <f t="shared" si="106"/>
        <v>1</v>
      </c>
      <c r="F388" s="12">
        <f t="shared" si="107"/>
        <v>1</v>
      </c>
      <c r="G388" s="12">
        <f t="shared" si="108"/>
        <v>1</v>
      </c>
      <c r="H388" s="12">
        <f t="shared" si="109"/>
        <v>1</v>
      </c>
      <c r="I388" s="12">
        <f t="shared" si="110"/>
        <v>1</v>
      </c>
      <c r="J388" s="189"/>
      <c r="K388" s="190"/>
      <c r="L388" s="220"/>
      <c r="N388" s="3"/>
    </row>
    <row r="389" spans="1:14" s="2" customFormat="1" ht="15" hidden="1" customHeight="1">
      <c r="A389" s="6"/>
      <c r="B389" s="185"/>
      <c r="C389" s="12">
        <f t="shared" si="105"/>
        <v>0</v>
      </c>
      <c r="D389" s="12"/>
      <c r="E389" s="12">
        <f t="shared" si="106"/>
        <v>0</v>
      </c>
      <c r="F389" s="12">
        <f t="shared" si="107"/>
        <v>0</v>
      </c>
      <c r="G389" s="12">
        <f t="shared" si="108"/>
        <v>0</v>
      </c>
      <c r="H389" s="12">
        <f t="shared" si="109"/>
        <v>0</v>
      </c>
      <c r="I389" s="12">
        <f t="shared" si="110"/>
        <v>0</v>
      </c>
      <c r="J389" s="189"/>
      <c r="K389" s="190"/>
      <c r="L389" s="220"/>
      <c r="N389" s="3"/>
    </row>
    <row r="390" spans="1:14" s="2" customFormat="1" ht="15" hidden="1" customHeight="1">
      <c r="A390" s="6"/>
      <c r="B390" s="185"/>
      <c r="C390" s="12">
        <f t="shared" si="105"/>
        <v>0</v>
      </c>
      <c r="D390" s="12"/>
      <c r="E390" s="12">
        <f t="shared" si="106"/>
        <v>0</v>
      </c>
      <c r="F390" s="12">
        <f t="shared" si="107"/>
        <v>0</v>
      </c>
      <c r="G390" s="12">
        <f t="shared" si="108"/>
        <v>0</v>
      </c>
      <c r="H390" s="12">
        <f t="shared" si="109"/>
        <v>0</v>
      </c>
      <c r="I390" s="12">
        <f t="shared" si="110"/>
        <v>0</v>
      </c>
      <c r="J390" s="189"/>
      <c r="K390" s="190"/>
      <c r="L390" s="220"/>
      <c r="N390" s="3"/>
    </row>
    <row r="391" spans="1:14" s="2" customFormat="1" ht="15" hidden="1" customHeight="1">
      <c r="A391" s="6"/>
      <c r="B391" s="185"/>
      <c r="C391" s="12">
        <f t="shared" si="105"/>
        <v>0</v>
      </c>
      <c r="D391" s="12"/>
      <c r="E391" s="12">
        <f t="shared" si="106"/>
        <v>0</v>
      </c>
      <c r="F391" s="12">
        <f t="shared" si="107"/>
        <v>0</v>
      </c>
      <c r="G391" s="12">
        <f t="shared" si="108"/>
        <v>0</v>
      </c>
      <c r="H391" s="12">
        <f t="shared" si="109"/>
        <v>0</v>
      </c>
      <c r="I391" s="12">
        <f t="shared" si="110"/>
        <v>0</v>
      </c>
      <c r="J391" s="189"/>
      <c r="K391" s="190"/>
      <c r="L391" s="220"/>
      <c r="N391" s="3"/>
    </row>
    <row r="392" spans="1:14" s="2" customFormat="1" ht="15" hidden="1" customHeight="1">
      <c r="A392" s="6"/>
      <c r="B392" s="185"/>
      <c r="C392" s="12">
        <f t="shared" si="105"/>
        <v>0</v>
      </c>
      <c r="D392" s="12"/>
      <c r="E392" s="12">
        <f t="shared" si="106"/>
        <v>0</v>
      </c>
      <c r="F392" s="12">
        <f t="shared" si="107"/>
        <v>0</v>
      </c>
      <c r="G392" s="12">
        <f t="shared" si="108"/>
        <v>0</v>
      </c>
      <c r="H392" s="12">
        <f t="shared" si="109"/>
        <v>0</v>
      </c>
      <c r="I392" s="12">
        <f t="shared" si="110"/>
        <v>0</v>
      </c>
      <c r="J392" s="189"/>
      <c r="K392" s="190"/>
      <c r="L392" s="220"/>
      <c r="N392" s="3"/>
    </row>
    <row r="393" spans="1:14" s="2" customFormat="1" ht="15" hidden="1" customHeight="1">
      <c r="A393" s="6"/>
      <c r="B393" s="185"/>
      <c r="C393" s="12">
        <f t="shared" si="105"/>
        <v>0</v>
      </c>
      <c r="D393" s="12"/>
      <c r="E393" s="12">
        <f t="shared" si="106"/>
        <v>0</v>
      </c>
      <c r="F393" s="12">
        <f t="shared" si="107"/>
        <v>0</v>
      </c>
      <c r="G393" s="12">
        <f t="shared" si="108"/>
        <v>0</v>
      </c>
      <c r="H393" s="12">
        <f t="shared" si="109"/>
        <v>0</v>
      </c>
      <c r="I393" s="12">
        <f t="shared" si="110"/>
        <v>0</v>
      </c>
      <c r="J393" s="189"/>
      <c r="K393" s="190"/>
      <c r="L393" s="220"/>
      <c r="N393" s="3"/>
    </row>
    <row r="394" spans="1:14" s="2" customFormat="1" ht="15" hidden="1" customHeight="1">
      <c r="A394" s="6"/>
      <c r="B394" s="185"/>
      <c r="C394" s="12">
        <f t="shared" ref="C394:C395" si="111">+IF(C78="○",IF(J78="台東",1,0),0)</f>
        <v>0</v>
      </c>
      <c r="D394" s="12"/>
      <c r="E394" s="12">
        <f t="shared" ref="E394:E395" si="112">+IF(E78="○",IF(J78="台東",1,0),0)</f>
        <v>0</v>
      </c>
      <c r="F394" s="12">
        <f t="shared" ref="F394:F395" si="113">+IF(F78="○",IF(J78="台東",1,0),0)</f>
        <v>0</v>
      </c>
      <c r="G394" s="12">
        <f t="shared" ref="G394:G395" si="114">+IF(G78="○",IF(J78="台東",1,0),0)</f>
        <v>0</v>
      </c>
      <c r="H394" s="12">
        <f t="shared" ref="H394:H395" si="115">+IF(H78="○",IF(J78="台東",1,0),0)</f>
        <v>0</v>
      </c>
      <c r="I394" s="12">
        <f t="shared" ref="I394:I395" si="116">+IF(I78="○",IF(J78="台東",1,0),0)</f>
        <v>0</v>
      </c>
      <c r="J394" s="189"/>
      <c r="K394" s="190"/>
      <c r="L394" s="220"/>
      <c r="N394" s="3"/>
    </row>
    <row r="395" spans="1:14" s="2" customFormat="1" ht="15" hidden="1" customHeight="1">
      <c r="A395" s="6"/>
      <c r="B395" s="185"/>
      <c r="C395" s="12">
        <f t="shared" si="111"/>
        <v>1</v>
      </c>
      <c r="D395" s="12"/>
      <c r="E395" s="12">
        <f t="shared" si="112"/>
        <v>1</v>
      </c>
      <c r="F395" s="12">
        <f t="shared" si="113"/>
        <v>1</v>
      </c>
      <c r="G395" s="12">
        <f t="shared" si="114"/>
        <v>0</v>
      </c>
      <c r="H395" s="12">
        <f t="shared" si="115"/>
        <v>0</v>
      </c>
      <c r="I395" s="12">
        <f t="shared" si="116"/>
        <v>0</v>
      </c>
      <c r="J395" s="189"/>
      <c r="K395" s="190"/>
      <c r="L395" s="220"/>
      <c r="N395" s="3"/>
    </row>
    <row r="396" spans="1:14" s="2" customFormat="1" ht="15" hidden="1" customHeight="1">
      <c r="A396" s="6"/>
      <c r="B396" s="185"/>
      <c r="C396" s="12">
        <f t="shared" ref="C396:C397" si="117">+IF(C80="○",IF(J80="台東",1,0),0)</f>
        <v>0</v>
      </c>
      <c r="D396" s="12"/>
      <c r="E396" s="12">
        <f t="shared" ref="E396:E397" si="118">+IF(E80="○",IF(J80="台東",1,0),0)</f>
        <v>0</v>
      </c>
      <c r="F396" s="12">
        <f t="shared" ref="F396:F397" si="119">+IF(F80="○",IF(J80="台東",1,0),0)</f>
        <v>0</v>
      </c>
      <c r="G396" s="12">
        <f t="shared" ref="G396:G397" si="120">+IF(G80="○",IF(J80="台東",1,0),0)</f>
        <v>0</v>
      </c>
      <c r="H396" s="12">
        <f t="shared" ref="H396:H397" si="121">+IF(H80="○",IF(J80="台東",1,0),0)</f>
        <v>0</v>
      </c>
      <c r="I396" s="12">
        <f t="shared" ref="I396:I397" si="122">+IF(I80="○",IF(J80="台東",1,0),0)</f>
        <v>0</v>
      </c>
      <c r="J396" s="189"/>
      <c r="K396" s="190"/>
      <c r="L396" s="220"/>
    </row>
    <row r="397" spans="1:14" ht="15" hidden="1" customHeight="1">
      <c r="C397" s="253">
        <f t="shared" si="117"/>
        <v>0</v>
      </c>
      <c r="D397" s="253"/>
      <c r="E397" s="253">
        <f t="shared" si="118"/>
        <v>0</v>
      </c>
      <c r="F397" s="253">
        <f t="shared" si="119"/>
        <v>0</v>
      </c>
      <c r="G397" s="253">
        <f t="shared" si="120"/>
        <v>0</v>
      </c>
      <c r="H397" s="253">
        <f t="shared" si="121"/>
        <v>0</v>
      </c>
      <c r="I397" s="253">
        <f t="shared" si="122"/>
        <v>0</v>
      </c>
    </row>
    <row r="398" spans="1:14" ht="15" customHeight="1">
      <c r="J398" s="19"/>
      <c r="K398" s="19"/>
    </row>
    <row r="399" spans="1:14" ht="19.5" customHeight="1">
      <c r="A399" s="8" t="s">
        <v>6</v>
      </c>
      <c r="B399" s="12"/>
      <c r="C399" s="12" t="s">
        <v>8</v>
      </c>
      <c r="D399" s="191" t="s">
        <v>178</v>
      </c>
      <c r="E399" s="12" t="s">
        <v>208</v>
      </c>
      <c r="F399" s="12" t="s">
        <v>181</v>
      </c>
      <c r="G399" s="12" t="s">
        <v>10</v>
      </c>
      <c r="H399" s="12" t="s">
        <v>11</v>
      </c>
      <c r="I399" s="12" t="s">
        <v>12</v>
      </c>
      <c r="J399" s="194"/>
      <c r="K399" s="12"/>
      <c r="L399" s="8"/>
    </row>
    <row r="400" spans="1:14" ht="19.5" customHeight="1">
      <c r="A400" s="8"/>
      <c r="B400" s="12" t="s">
        <v>164</v>
      </c>
      <c r="C400" s="12">
        <v>28</v>
      </c>
      <c r="D400" s="12">
        <v>3</v>
      </c>
      <c r="E400" s="12">
        <v>17</v>
      </c>
      <c r="F400" s="12">
        <v>19</v>
      </c>
      <c r="G400" s="12">
        <v>21</v>
      </c>
      <c r="H400" s="12">
        <v>24</v>
      </c>
      <c r="I400" s="12">
        <v>21</v>
      </c>
      <c r="J400" s="194"/>
      <c r="K400" s="12"/>
      <c r="L400" s="8"/>
    </row>
    <row r="401" spans="1:12" ht="19.5" customHeight="1">
      <c r="A401" s="8"/>
      <c r="B401" s="12" t="s">
        <v>209</v>
      </c>
      <c r="C401" s="12">
        <v>11</v>
      </c>
      <c r="D401" s="12"/>
      <c r="E401" s="12">
        <v>9</v>
      </c>
      <c r="F401" s="12">
        <v>9</v>
      </c>
      <c r="G401" s="12">
        <v>10</v>
      </c>
      <c r="H401" s="12">
        <v>11</v>
      </c>
      <c r="I401" s="12">
        <v>9</v>
      </c>
      <c r="J401" s="194"/>
      <c r="K401" s="12"/>
      <c r="L401" s="8"/>
    </row>
    <row r="402" spans="1:12" ht="19.5" customHeight="1">
      <c r="A402" s="8"/>
      <c r="B402" s="12" t="s">
        <v>210</v>
      </c>
      <c r="C402" s="12">
        <v>13</v>
      </c>
      <c r="D402" s="12"/>
      <c r="E402" s="12">
        <v>10</v>
      </c>
      <c r="F402" s="12">
        <v>10</v>
      </c>
      <c r="G402" s="12">
        <v>11</v>
      </c>
      <c r="H402" s="12">
        <v>9</v>
      </c>
      <c r="I402" s="12">
        <v>7</v>
      </c>
      <c r="J402" s="194"/>
      <c r="K402" s="12"/>
      <c r="L402" s="8"/>
    </row>
    <row r="403" spans="1:12" ht="19.5" customHeight="1">
      <c r="A403" s="8"/>
      <c r="B403" s="12" t="s">
        <v>165</v>
      </c>
      <c r="C403" s="12">
        <v>4</v>
      </c>
      <c r="D403" s="12"/>
      <c r="E403" s="12">
        <v>3</v>
      </c>
      <c r="F403" s="12">
        <v>3</v>
      </c>
      <c r="G403" s="12">
        <v>4</v>
      </c>
      <c r="H403" s="12">
        <v>4</v>
      </c>
      <c r="I403" s="12">
        <v>3</v>
      </c>
      <c r="J403" s="194"/>
      <c r="K403" s="12"/>
      <c r="L403" s="8"/>
    </row>
    <row r="404" spans="1:12" ht="19.5" customHeight="1">
      <c r="A404" s="8"/>
      <c r="B404" s="12" t="s">
        <v>211</v>
      </c>
      <c r="C404" s="12">
        <v>56</v>
      </c>
      <c r="D404" s="12">
        <v>3</v>
      </c>
      <c r="E404" s="12">
        <v>39</v>
      </c>
      <c r="F404" s="12">
        <v>41</v>
      </c>
      <c r="G404" s="12">
        <v>46</v>
      </c>
      <c r="H404" s="12">
        <v>48</v>
      </c>
      <c r="I404" s="12">
        <v>40</v>
      </c>
      <c r="J404" s="194"/>
      <c r="K404" s="12"/>
      <c r="L404" s="8"/>
    </row>
  </sheetData>
  <mergeCells count="88">
    <mergeCell ref="K89:L89"/>
    <mergeCell ref="K84:L84"/>
    <mergeCell ref="K85:L85"/>
    <mergeCell ref="K86:L86"/>
    <mergeCell ref="K87:L87"/>
    <mergeCell ref="K88:L88"/>
    <mergeCell ref="A1:B1"/>
    <mergeCell ref="C1:I1"/>
    <mergeCell ref="J1:K1"/>
    <mergeCell ref="K5:L5"/>
    <mergeCell ref="K6:L6"/>
    <mergeCell ref="D3:E3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8:L48"/>
    <mergeCell ref="K49:L49"/>
    <mergeCell ref="K50:L50"/>
    <mergeCell ref="K52:L52"/>
    <mergeCell ref="K42:L42"/>
    <mergeCell ref="K43:L43"/>
    <mergeCell ref="K44:L44"/>
    <mergeCell ref="K46:L46"/>
    <mergeCell ref="K47:L47"/>
    <mergeCell ref="K45:L45"/>
    <mergeCell ref="K51:L51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81:L81"/>
    <mergeCell ref="K82:L82"/>
    <mergeCell ref="K73:L73"/>
    <mergeCell ref="K74:L74"/>
    <mergeCell ref="K75:L75"/>
    <mergeCell ref="K76:L76"/>
    <mergeCell ref="K77:L77"/>
    <mergeCell ref="K80:L80"/>
    <mergeCell ref="K78:L78"/>
    <mergeCell ref="K79:L79"/>
  </mergeCells>
  <phoneticPr fontId="1"/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8"/>
  <sheetViews>
    <sheetView view="pageBreakPreview" zoomScaleNormal="120" zoomScaleSheetLayoutView="100" workbookViewId="0">
      <selection activeCell="J6" sqref="J6"/>
    </sheetView>
  </sheetViews>
  <sheetFormatPr defaultColWidth="9" defaultRowHeight="15.75" customHeight="1"/>
  <cols>
    <col min="1" max="1" width="5" style="5" customWidth="1"/>
    <col min="2" max="2" width="2.875" style="5" customWidth="1"/>
    <col min="3" max="3" width="2.875" style="4" customWidth="1"/>
    <col min="4" max="4" width="19.375" style="4" customWidth="1"/>
    <col min="5" max="6" width="2.875" style="4" customWidth="1"/>
    <col min="7" max="7" width="19.375" style="4" customWidth="1"/>
    <col min="8" max="8" width="2.875" style="4" customWidth="1"/>
    <col min="9" max="9" width="2.875" style="5" customWidth="1"/>
    <col min="10" max="10" width="19.375" style="5" customWidth="1"/>
    <col min="11" max="11" width="2.875" style="4" customWidth="1"/>
    <col min="12" max="12" width="2.875" style="5" customWidth="1"/>
    <col min="13" max="13" width="19.375" style="5" customWidth="1"/>
    <col min="14" max="14" width="2.875" style="4" customWidth="1"/>
    <col min="15" max="15" width="2.875" style="5" customWidth="1"/>
    <col min="16" max="16" width="15" style="5" customWidth="1"/>
    <col min="17" max="17" width="4.375" style="5" customWidth="1"/>
    <col min="18" max="18" width="9" style="5"/>
    <col min="19" max="24" width="4.375" style="5" customWidth="1"/>
    <col min="25" max="26" width="3" style="5" customWidth="1"/>
    <col min="27" max="16384" width="9" style="5"/>
  </cols>
  <sheetData>
    <row r="1" spans="1:25" ht="31.5" customHeight="1">
      <c r="A1" s="295" t="str">
        <f>+登録・退会参加集計!A1</f>
        <v>2024年度</v>
      </c>
      <c r="B1" s="295"/>
      <c r="C1" s="295"/>
      <c r="D1" s="318" t="s">
        <v>225</v>
      </c>
      <c r="E1" s="318"/>
      <c r="F1" s="318"/>
      <c r="G1" s="318"/>
      <c r="H1" s="318"/>
      <c r="I1" s="318"/>
      <c r="J1" s="318"/>
      <c r="K1" s="318"/>
      <c r="L1" s="318"/>
      <c r="M1" s="18" t="s">
        <v>169</v>
      </c>
      <c r="N1" s="18"/>
      <c r="O1" s="18"/>
      <c r="P1" s="20">
        <f ca="1">TODAY()</f>
        <v>45609</v>
      </c>
      <c r="Q1" s="21" t="s">
        <v>61</v>
      </c>
    </row>
    <row r="2" spans="1:25" ht="12.95" customHeight="1">
      <c r="A2" s="14"/>
      <c r="B2" s="14"/>
      <c r="C2" s="14"/>
      <c r="D2" s="14"/>
      <c r="E2" s="14"/>
      <c r="F2" s="14"/>
      <c r="G2" s="14"/>
      <c r="H2" s="14"/>
      <c r="K2" s="14"/>
      <c r="N2" s="14"/>
    </row>
    <row r="3" spans="1:25" ht="12.95" customHeight="1">
      <c r="A3" s="14"/>
      <c r="B3" s="229"/>
      <c r="C3" s="230"/>
      <c r="D3" s="17" t="s">
        <v>204</v>
      </c>
      <c r="E3" s="232"/>
      <c r="F3" s="233"/>
      <c r="G3" s="231" t="s">
        <v>166</v>
      </c>
      <c r="H3" s="234"/>
      <c r="I3" s="235"/>
      <c r="J3" s="231" t="s">
        <v>197</v>
      </c>
      <c r="K3" s="14"/>
      <c r="N3" s="14"/>
    </row>
    <row r="4" spans="1:25" ht="12.95" customHeight="1" thickBot="1">
      <c r="A4" s="14"/>
      <c r="B4" s="14"/>
      <c r="C4" s="14"/>
      <c r="D4" s="14"/>
      <c r="E4" s="14"/>
      <c r="F4" s="14"/>
      <c r="G4" s="14"/>
      <c r="H4" s="14"/>
      <c r="K4" s="14"/>
      <c r="N4" s="14"/>
    </row>
    <row r="5" spans="1:25" ht="18.75" customHeight="1" thickBot="1">
      <c r="A5" s="22"/>
      <c r="B5" s="307" t="s">
        <v>1</v>
      </c>
      <c r="C5" s="308"/>
      <c r="D5" s="309"/>
      <c r="E5" s="306" t="s">
        <v>2</v>
      </c>
      <c r="F5" s="306"/>
      <c r="G5" s="306"/>
      <c r="H5" s="310" t="s">
        <v>3</v>
      </c>
      <c r="I5" s="311"/>
      <c r="J5" s="312"/>
      <c r="K5" s="313" t="s">
        <v>5</v>
      </c>
      <c r="L5" s="314"/>
      <c r="M5" s="315"/>
      <c r="N5" s="316" t="s">
        <v>4</v>
      </c>
      <c r="O5" s="316"/>
      <c r="P5" s="316"/>
      <c r="Q5" s="317"/>
      <c r="S5" s="227"/>
      <c r="T5" s="239" t="s">
        <v>199</v>
      </c>
      <c r="U5" s="239" t="s">
        <v>200</v>
      </c>
      <c r="V5" s="239" t="s">
        <v>201</v>
      </c>
      <c r="W5" s="239" t="s">
        <v>202</v>
      </c>
      <c r="X5" s="239" t="s">
        <v>203</v>
      </c>
    </row>
    <row r="6" spans="1:25" s="15" customFormat="1" ht="18.75" customHeight="1">
      <c r="A6" s="23">
        <v>1</v>
      </c>
      <c r="B6" s="222">
        <v>64</v>
      </c>
      <c r="C6" s="198">
        <v>1</v>
      </c>
      <c r="D6" s="223" t="str">
        <f>IF(B6="","",VLOOKUP(B6,登録・退会参加集計!$A$6:$B$81,2,1))</f>
        <v>フウガドールすみだエッグス</v>
      </c>
      <c r="E6" s="224">
        <v>24</v>
      </c>
      <c r="F6" s="198">
        <v>2</v>
      </c>
      <c r="G6" s="223" t="str">
        <f>IF(E6="","",VLOOKUP(E6,登録・退会参加集計!$A$6:$B$81,2,1))</f>
        <v>KSC加平サッカースポーツ少年団</v>
      </c>
      <c r="H6" s="222">
        <v>12</v>
      </c>
      <c r="I6" s="198">
        <v>3</v>
      </c>
      <c r="J6" s="223" t="str">
        <f>IF(H6="","",VLOOKUP(H6,登録・退会参加集計!$A$6:$B$81,2,1))</f>
        <v>エレファント・コキリサッカー少年団</v>
      </c>
      <c r="K6" s="222">
        <v>20</v>
      </c>
      <c r="L6" s="198">
        <v>4</v>
      </c>
      <c r="M6" s="223" t="str">
        <f>IF(K6="","",VLOOKUP(K6,登録・退会参加集計!$A$6:$B$81,2,1))</f>
        <v>TSCリベロ</v>
      </c>
      <c r="N6" s="224">
        <v>8</v>
      </c>
      <c r="O6" s="198">
        <v>5</v>
      </c>
      <c r="P6" s="304" t="str">
        <f>IF(N6="","",VLOOKUP(N6,登録・退会参加集計!$A$6:$B$81,2,1))</f>
        <v>横川サッカークラブ</v>
      </c>
      <c r="Q6" s="305"/>
      <c r="S6" s="240"/>
      <c r="T6" s="239" t="str">
        <f>IF(D6="","",VLOOKUP(B6,登録・退会参加集計!$A$4:$J$81,10,1))</f>
        <v>墨田</v>
      </c>
      <c r="U6" s="239" t="str">
        <f>IF(G6="","",VLOOKUP(E6,登録・退会参加集計!$A$4:$J$81,10,1))</f>
        <v>足立</v>
      </c>
      <c r="V6" s="239" t="str">
        <f>IF(J6="","",VLOOKUP(H6,登録・退会参加集計!$A$4:$J$81,10,1))</f>
        <v>足立</v>
      </c>
      <c r="W6" s="239" t="str">
        <f>IF(M6="","",VLOOKUP(K6,登録・退会参加集計!$A$4:$J$81,10,1))</f>
        <v>足立</v>
      </c>
      <c r="X6" s="239" t="str">
        <f>IF(P6="","",VLOOKUP(N6,登録・退会参加集計!$A$4:$J$81,10,1))</f>
        <v>墨田</v>
      </c>
      <c r="Y6" s="24"/>
    </row>
    <row r="7" spans="1:25" s="15" customFormat="1" ht="18.75" customHeight="1">
      <c r="A7" s="25">
        <v>2</v>
      </c>
      <c r="B7" s="225">
        <v>65</v>
      </c>
      <c r="C7" s="16">
        <v>6</v>
      </c>
      <c r="D7" s="223" t="str">
        <f>IF(B7="","",VLOOKUP(B7,登録・退会参加集計!$A$6:$B$81,2,1))</f>
        <v>FC.GLAUNA</v>
      </c>
      <c r="E7" s="226" t="s">
        <v>223</v>
      </c>
      <c r="F7" s="16">
        <v>7</v>
      </c>
      <c r="G7" s="223" t="s">
        <v>224</v>
      </c>
      <c r="H7" s="225">
        <v>7</v>
      </c>
      <c r="I7" s="16">
        <v>8</v>
      </c>
      <c r="J7" s="223" t="str">
        <f>IF(H7="","",VLOOKUP(H7,登録・退会参加集計!$A$6:$B$81,2,1))</f>
        <v>二寺サッカークラブ</v>
      </c>
      <c r="K7" s="225">
        <v>27</v>
      </c>
      <c r="L7" s="16">
        <v>9</v>
      </c>
      <c r="M7" s="223" t="str">
        <f>IF(K7="","",VLOOKUP(K7,登録・退会参加集計!$A$6:$B$81,2,1))</f>
        <v>MTC美松学園</v>
      </c>
      <c r="N7" s="226">
        <v>43</v>
      </c>
      <c r="O7" s="16">
        <v>10</v>
      </c>
      <c r="P7" s="300" t="str">
        <f>IF(N7="","",VLOOKUP(N7,登録・退会参加集計!$A$6:$B$81,2,1))</f>
        <v>GROW FC</v>
      </c>
      <c r="Q7" s="301"/>
      <c r="S7" s="240"/>
      <c r="T7" s="239" t="str">
        <f>IF(D7="","",VLOOKUP(B7,登録・退会参加集計!$A$4:$J$81,10,1))</f>
        <v>台東</v>
      </c>
      <c r="U7" s="239" t="str">
        <f>IF(G7="","",VLOOKUP(E7,登録・退会参加集計!$A$4:$J$81,10,1))</f>
        <v>荒川</v>
      </c>
      <c r="V7" s="239" t="str">
        <f>IF(J7="","",VLOOKUP(H7,登録・退会参加集計!$A$4:$J$81,10,1))</f>
        <v>墨田</v>
      </c>
      <c r="W7" s="239" t="str">
        <f>IF(M7="","",VLOOKUP(K7,登録・退会参加集計!$A$4:$J$81,10,1))</f>
        <v>足立</v>
      </c>
      <c r="X7" s="239" t="str">
        <f>IF(P7="","",VLOOKUP(N7,登録・退会参加集計!$A$4:$J$81,10,1))</f>
        <v>足立</v>
      </c>
    </row>
    <row r="8" spans="1:25" s="15" customFormat="1" ht="18.75" customHeight="1">
      <c r="A8" s="25">
        <v>3</v>
      </c>
      <c r="B8" s="225">
        <v>49</v>
      </c>
      <c r="C8" s="16">
        <v>11</v>
      </c>
      <c r="D8" s="223" t="str">
        <f>IF(B8="","",VLOOKUP(B8,登録・退会参加集計!$A$6:$B$81,2,1))</f>
        <v>梅一FC’78</v>
      </c>
      <c r="E8" s="226">
        <v>5</v>
      </c>
      <c r="F8" s="16">
        <v>12</v>
      </c>
      <c r="G8" s="223" t="str">
        <f>IF(E8="","",VLOOKUP(E8,登録・退会参加集計!$A$6:$B$81,2,1))</f>
        <v>すみだFC</v>
      </c>
      <c r="H8" s="225">
        <v>6</v>
      </c>
      <c r="I8" s="16">
        <v>13</v>
      </c>
      <c r="J8" s="223" t="str">
        <f>IF(H8="","",VLOOKUP(H8,登録・退会参加集計!$A$6:$B$81,2,1))</f>
        <v>すみだサッカークラブU-12業平</v>
      </c>
      <c r="K8" s="225">
        <v>13</v>
      </c>
      <c r="L8" s="16">
        <v>14</v>
      </c>
      <c r="M8" s="223" t="str">
        <f>IF(K8="","",VLOOKUP(K8,登録・退会参加集計!$A$6:$B$81,2,1))</f>
        <v>クリアージュFCロッキーレグルス</v>
      </c>
      <c r="N8" s="226">
        <v>1</v>
      </c>
      <c r="O8" s="16">
        <v>15</v>
      </c>
      <c r="P8" s="300" t="str">
        <f>IF(N8="","",VLOOKUP(N8,登録・退会参加集計!$A$6:$B$81,2,1))</f>
        <v>ブルーファイターズSC</v>
      </c>
      <c r="Q8" s="301"/>
      <c r="S8" s="240"/>
      <c r="T8" s="239" t="str">
        <f>IF(D8="","",VLOOKUP(B8,登録・退会参加集計!$A$4:$J$81,10,1))</f>
        <v>足立</v>
      </c>
      <c r="U8" s="239" t="str">
        <f>IF(G8="","",VLOOKUP(E8,登録・退会参加集計!$A$4:$J$81,10,1))</f>
        <v>墨田</v>
      </c>
      <c r="V8" s="239" t="str">
        <f>IF(J8="","",VLOOKUP(H8,登録・退会参加集計!$A$4:$J$81,10,1))</f>
        <v>墨田</v>
      </c>
      <c r="W8" s="239" t="str">
        <f>IF(M8="","",VLOOKUP(K8,登録・退会参加集計!$A$4:$J$81,10,1))</f>
        <v>足立</v>
      </c>
      <c r="X8" s="239" t="str">
        <f>IF(P8="","",VLOOKUP(N8,登録・退会参加集計!$A$4:$J$81,10,1))</f>
        <v>台東</v>
      </c>
    </row>
    <row r="9" spans="1:25" s="15" customFormat="1" ht="18.75" customHeight="1">
      <c r="A9" s="25">
        <v>4</v>
      </c>
      <c r="B9" s="225">
        <v>34</v>
      </c>
      <c r="C9" s="237">
        <v>16</v>
      </c>
      <c r="D9" s="266" t="str">
        <f>IF(B9="","",VLOOKUP(B9,登録・退会参加集計!$A$6:$B$81,2,1))</f>
        <v>レスチジュニア</v>
      </c>
      <c r="E9" s="226">
        <v>37</v>
      </c>
      <c r="F9" s="16">
        <v>17</v>
      </c>
      <c r="G9" s="223" t="str">
        <f>IF(E9="","",VLOOKUP(E9,登録・退会参加集計!$A$6:$B$81,2,1))</f>
        <v>FC日暮里</v>
      </c>
      <c r="H9" s="225">
        <v>70</v>
      </c>
      <c r="I9" s="237">
        <v>18</v>
      </c>
      <c r="J9" s="266" t="str">
        <f>IF(H9="","",VLOOKUP(H9,登録・退会参加集計!$A$6:$B$81,2,1))</f>
        <v>両国FC</v>
      </c>
      <c r="K9" s="225">
        <v>62</v>
      </c>
      <c r="L9" s="16">
        <v>19</v>
      </c>
      <c r="M9" s="223" t="str">
        <f>IF(K9="","",VLOOKUP(K9,登録・退会参加集計!$A$6:$B$81,2,1))</f>
        <v>たちばな少年サッカークラブ</v>
      </c>
      <c r="N9" s="226">
        <v>32</v>
      </c>
      <c r="O9" s="16">
        <v>20</v>
      </c>
      <c r="P9" s="300" t="str">
        <f>IF(N9="","",VLOOKUP(N9,登録・退会参加集計!$A$6:$B$81,2,1))</f>
        <v>GETサッカースクール荒川U-12</v>
      </c>
      <c r="Q9" s="301"/>
      <c r="S9" s="240"/>
      <c r="T9" s="239" t="str">
        <f>IF(D9="","",VLOOKUP(B9,登録・退会参加集計!$A$4:$J$81,10,1))</f>
        <v>台東</v>
      </c>
      <c r="U9" s="239" t="str">
        <f>IF(G9="","",VLOOKUP(E9,登録・退会参加集計!$A$4:$J$81,10,1))</f>
        <v>荒川</v>
      </c>
      <c r="V9" s="239" t="str">
        <f>IF(J9="","",VLOOKUP(H9,登録・退会参加集計!$A$4:$J$81,10,1))</f>
        <v>墨田</v>
      </c>
      <c r="W9" s="239" t="str">
        <f>IF(M9="","",VLOOKUP(K9,登録・退会参加集計!$A$4:$J$81,10,1))</f>
        <v>墨田</v>
      </c>
      <c r="X9" s="239" t="str">
        <f>IF(P9="","",VLOOKUP(N9,登録・退会参加集計!$A$4:$J$81,10,1))</f>
        <v>荒川</v>
      </c>
    </row>
    <row r="10" spans="1:25" ht="18.75" customHeight="1">
      <c r="A10" s="25">
        <v>5</v>
      </c>
      <c r="B10" s="225" t="s">
        <v>222</v>
      </c>
      <c r="C10" s="16">
        <v>21</v>
      </c>
      <c r="D10" s="223" t="str">
        <f>IF(B10="","",VLOOKUP(B10,登録・退会参加集計!$A$6:$B$81,2,1))</f>
        <v>FC OPUSONE B</v>
      </c>
      <c r="E10" s="226">
        <v>22</v>
      </c>
      <c r="F10" s="16">
        <v>22</v>
      </c>
      <c r="G10" s="223" t="str">
        <f>IF(E10="","",VLOOKUP(E10,登録・退会参加集計!$A$6:$B$81,2,1))</f>
        <v>FC千住イーグルス</v>
      </c>
      <c r="H10" s="225">
        <v>2</v>
      </c>
      <c r="I10" s="16">
        <v>23</v>
      </c>
      <c r="J10" s="223" t="str">
        <f>IF(H10="","",VLOOKUP(H10,登録・退会参加集計!$A$6:$B$81,2,1))</f>
        <v>峡田ヴァリアンツ</v>
      </c>
      <c r="K10" s="225">
        <v>72</v>
      </c>
      <c r="L10" s="237">
        <v>24</v>
      </c>
      <c r="M10" s="266" t="str">
        <f>IF(K10="","",VLOOKUP(K10,登録・退会参加集計!$A$6:$B$81,2,1))</f>
        <v>MATERIAL FC</v>
      </c>
      <c r="N10" s="226">
        <v>15</v>
      </c>
      <c r="O10" s="237">
        <v>25</v>
      </c>
      <c r="P10" s="302" t="str">
        <f>IF(N10="","",VLOOKUP(N10,登録・退会参加集計!$A$6:$B$81,2,1))</f>
        <v>本木サッカークラブ</v>
      </c>
      <c r="Q10" s="303"/>
      <c r="S10" s="227"/>
      <c r="T10" s="239" t="str">
        <f>IF(D10="","",VLOOKUP(B10,登録・退会参加集計!$A$4:$J$81,10,1))</f>
        <v>足立</v>
      </c>
      <c r="U10" s="239" t="str">
        <f>IF(G10="","",VLOOKUP(E10,登録・退会参加集計!$A$4:$J$81,10,1))</f>
        <v>足立</v>
      </c>
      <c r="V10" s="239" t="str">
        <f>IF(J10="","",VLOOKUP(H10,登録・退会参加集計!$A$4:$J$81,10,1))</f>
        <v>荒川</v>
      </c>
      <c r="W10" s="239" t="str">
        <f>IF(M10="","",VLOOKUP(K10,登録・退会参加集計!$A$4:$J$81,10,1))</f>
        <v>台東</v>
      </c>
      <c r="X10" s="239" t="str">
        <f>IF(P10="","",VLOOKUP(N10,登録・退会参加集計!$A$4:$J$81,10,1))</f>
        <v>足立</v>
      </c>
    </row>
    <row r="11" spans="1:25" ht="18.75" customHeight="1">
      <c r="A11" s="25">
        <v>6</v>
      </c>
      <c r="B11" s="225">
        <v>23</v>
      </c>
      <c r="C11" s="16">
        <v>26</v>
      </c>
      <c r="D11" s="223" t="str">
        <f>IF(B11="","",VLOOKUP(B11,登録・退会参加集計!$A$6:$B$81,2,1))</f>
        <v>千寿常東小学校フットボールクラブ</v>
      </c>
      <c r="E11" s="226">
        <v>35</v>
      </c>
      <c r="F11" s="16">
        <v>27</v>
      </c>
      <c r="G11" s="223" t="str">
        <f>IF(E11="","",VLOOKUP(E11,登録・退会参加集計!$A$6:$B$81,2,1))</f>
        <v>LARGO.FC</v>
      </c>
      <c r="H11" s="225">
        <v>60</v>
      </c>
      <c r="I11" s="16">
        <v>28</v>
      </c>
      <c r="J11" s="223" t="str">
        <f>IF(H11="","",VLOOKUP(H11,登録・退会参加集計!$A$6:$B$81,2,1))</f>
        <v>梅田キッカーズ</v>
      </c>
      <c r="K11" s="225">
        <v>51</v>
      </c>
      <c r="L11" s="16">
        <v>29</v>
      </c>
      <c r="M11" s="223" t="str">
        <f>IF(K11="","",VLOOKUP(K11,登録・退会参加集計!$A$6:$B$81,2,1))</f>
        <v>みどりSC</v>
      </c>
      <c r="N11" s="226">
        <v>17</v>
      </c>
      <c r="O11" s="16">
        <v>30</v>
      </c>
      <c r="P11" s="300" t="str">
        <f>IF(N11="","",VLOOKUP(N11,登録・退会参加集計!$A$6:$B$81,2,1))</f>
        <v>東伊興サッカースポーツ少年団</v>
      </c>
      <c r="Q11" s="301"/>
      <c r="S11" s="227"/>
      <c r="T11" s="239" t="str">
        <f>IF(D11="","",VLOOKUP(B11,登録・退会参加集計!$A$4:$J$81,10,1))</f>
        <v>足立</v>
      </c>
      <c r="U11" s="239" t="str">
        <f>IF(G11="","",VLOOKUP(E11,登録・退会参加集計!$A$4:$J$81,10,1))</f>
        <v>荒川</v>
      </c>
      <c r="V11" s="239" t="str">
        <f>IF(J11="","",VLOOKUP(H11,登録・退会参加集計!$A$4:$J$81,10,1))</f>
        <v>足立</v>
      </c>
      <c r="W11" s="239" t="str">
        <f>IF(M11="","",VLOOKUP(K11,登録・退会参加集計!$A$4:$J$81,10,1))</f>
        <v>墨田</v>
      </c>
      <c r="X11" s="239" t="str">
        <f>IF(P11="","",VLOOKUP(N11,登録・退会参加集計!$A$4:$J$81,10,1))</f>
        <v>足立</v>
      </c>
    </row>
    <row r="12" spans="1:25" ht="18.75" customHeight="1">
      <c r="A12" s="25">
        <v>7</v>
      </c>
      <c r="B12" s="225">
        <v>45</v>
      </c>
      <c r="C12" s="16">
        <v>31</v>
      </c>
      <c r="D12" s="223" t="str">
        <f>IF(B12="","",VLOOKUP(B12,登録・退会参加集計!$A$6:$B$81,2,1))</f>
        <v>FC ADERANTE</v>
      </c>
      <c r="E12" s="226">
        <v>66</v>
      </c>
      <c r="F12" s="16">
        <v>32</v>
      </c>
      <c r="G12" s="266" t="str">
        <f>IF(E12="","",VLOOKUP(E12,登録・退会参加集計!$A$6:$B$81,2,1))</f>
        <v>東本フットボールクラブ</v>
      </c>
      <c r="H12" s="225">
        <v>57</v>
      </c>
      <c r="I12" s="16">
        <v>33</v>
      </c>
      <c r="J12" s="223" t="str">
        <f>IF(H12="","",VLOOKUP(H12,登録・退会参加集計!$A$6:$B$81,2,1))</f>
        <v>荒川サッカークラブ</v>
      </c>
      <c r="K12" s="225">
        <v>3</v>
      </c>
      <c r="L12" s="16">
        <v>34</v>
      </c>
      <c r="M12" s="223" t="str">
        <f>IF(K12="","",VLOOKUP(K12,登録・退会参加集計!$A$6:$B$81,2,1))</f>
        <v>町屋七峡サッカークラブ</v>
      </c>
      <c r="N12" s="226">
        <v>28</v>
      </c>
      <c r="O12" s="16">
        <v>35</v>
      </c>
      <c r="P12" s="300" t="str">
        <f>IF(N12="","",VLOOKUP(N12,登録・退会参加集計!$A$6:$B$81,2,1))</f>
        <v xml:space="preserve">ウイズFCジャルロ </v>
      </c>
      <c r="Q12" s="301"/>
      <c r="S12" s="227"/>
      <c r="T12" s="239" t="str">
        <f>IF(D12="","",VLOOKUP(B12,登録・退会参加集計!$A$4:$J$81,10,1))</f>
        <v>荒川</v>
      </c>
      <c r="U12" s="239" t="str">
        <f>IF(G12="","",VLOOKUP(E12,登録・退会参加集計!$A$4:$J$81,10,1))</f>
        <v>墨田</v>
      </c>
      <c r="V12" s="239" t="str">
        <f>IF(J12="","",VLOOKUP(H12,登録・退会参加集計!$A$4:$J$81,10,1))</f>
        <v>荒川</v>
      </c>
      <c r="W12" s="239" t="str">
        <f>IF(M12="","",VLOOKUP(K12,登録・退会参加集計!$A$4:$J$81,10,1))</f>
        <v>荒川</v>
      </c>
      <c r="X12" s="239" t="str">
        <f>IF(P12="","",VLOOKUP(N12,登録・退会参加集計!$A$4:$J$81,10,1))</f>
        <v>足立</v>
      </c>
    </row>
    <row r="13" spans="1:25" ht="18.75" customHeight="1">
      <c r="A13" s="25">
        <v>8</v>
      </c>
      <c r="B13" s="225">
        <v>14</v>
      </c>
      <c r="C13" s="16">
        <v>36</v>
      </c>
      <c r="D13" s="223" t="str">
        <f>IF(B13="","",VLOOKUP(B13,登録・退会参加集計!$A$6:$B$81,2,1))</f>
        <v>ヴェルメリオ</v>
      </c>
      <c r="E13" s="226">
        <v>18</v>
      </c>
      <c r="F13" s="16">
        <v>37</v>
      </c>
      <c r="G13" s="223" t="str">
        <f>IF(E13="","",VLOOKUP(E13,登録・退会参加集計!$A$6:$B$81,2,1))</f>
        <v>FC西新井ジュニア</v>
      </c>
      <c r="H13" s="225">
        <v>9</v>
      </c>
      <c r="I13" s="16">
        <v>38</v>
      </c>
      <c r="J13" s="223" t="str">
        <f>IF(H13="","",VLOOKUP(H13,登録・退会参加集計!$A$6:$B$81,2,1))</f>
        <v>東加平キッカーズ</v>
      </c>
      <c r="K13" s="225">
        <v>69</v>
      </c>
      <c r="L13" s="16">
        <v>39</v>
      </c>
      <c r="M13" s="223" t="str">
        <f>IF(K13="","",VLOOKUP(K13,登録・退会参加集計!$A$6:$B$81,2,1))</f>
        <v>FC.チャレンジャーズ</v>
      </c>
      <c r="N13" s="226">
        <v>56</v>
      </c>
      <c r="O13" s="16">
        <v>40</v>
      </c>
      <c r="P13" s="300" t="str">
        <f>IF(N13="","",VLOOKUP(N13,登録・退会参加集計!$A$6:$B$81,2,1))</f>
        <v>尾久サッカー教室</v>
      </c>
      <c r="Q13" s="301"/>
      <c r="S13" s="227"/>
      <c r="T13" s="239" t="str">
        <f>IF(D13="","",VLOOKUP(B13,登録・退会参加集計!$A$4:$J$81,10,1))</f>
        <v>足立</v>
      </c>
      <c r="U13" s="239" t="str">
        <f>IF(G13="","",VLOOKUP(E13,登録・退会参加集計!$A$4:$J$81,10,1))</f>
        <v>足立</v>
      </c>
      <c r="V13" s="239" t="str">
        <f>IF(J13="","",VLOOKUP(H13,登録・退会参加集計!$A$4:$J$81,10,1))</f>
        <v>足立</v>
      </c>
      <c r="W13" s="239" t="str">
        <f>IF(M13="","",VLOOKUP(K13,登録・退会参加集計!$A$4:$J$81,10,1))</f>
        <v>荒川</v>
      </c>
      <c r="X13" s="239" t="str">
        <f>IF(P13="","",VLOOKUP(N13,登録・退会参加集計!$A$4:$J$81,10,1))</f>
        <v>荒川</v>
      </c>
    </row>
    <row r="14" spans="1:25" ht="18.75" customHeight="1">
      <c r="A14" s="25">
        <v>9</v>
      </c>
      <c r="B14" s="225">
        <v>50</v>
      </c>
      <c r="C14" s="16">
        <v>41</v>
      </c>
      <c r="D14" s="223" t="str">
        <f>IF(B14="","",VLOOKUP(B14,登録・退会参加集計!$A$6:$B$81,2,1))</f>
        <v>FC向島ユナイテッド</v>
      </c>
      <c r="E14" s="244"/>
      <c r="F14" s="236"/>
      <c r="G14" s="280"/>
      <c r="H14" s="242"/>
      <c r="I14" s="236"/>
      <c r="J14" s="243"/>
      <c r="K14" s="242"/>
      <c r="L14" s="236"/>
      <c r="M14" s="243"/>
      <c r="N14" s="244"/>
      <c r="O14" s="236"/>
      <c r="P14" s="341"/>
      <c r="Q14" s="342"/>
      <c r="S14" s="227"/>
      <c r="T14" s="239" t="str">
        <f>IF(D14="","",VLOOKUP(B14,登録・退会参加集計!$A$4:$J$81,10,1))</f>
        <v>墨田</v>
      </c>
      <c r="U14" s="239" t="str">
        <f>IF(G14="","",VLOOKUP(E14,登録・退会参加集計!$A$4:$J$81,10,1))</f>
        <v/>
      </c>
      <c r="V14" s="239" t="str">
        <f>IF(J14="","",VLOOKUP(H14,登録・退会参加集計!$A$4:$J$81,10,1))</f>
        <v/>
      </c>
      <c r="W14" s="239" t="str">
        <f>IF(M14="","",VLOOKUP(K14,登録・退会参加集計!$A$4:$J$81,10,1))</f>
        <v/>
      </c>
      <c r="X14" s="239" t="str">
        <f>IF(P14="","",VLOOKUP(N14,登録・退会参加集計!$A$4:$J$81,10,1))</f>
        <v/>
      </c>
    </row>
    <row r="15" spans="1:25" ht="18.75" customHeight="1" thickBot="1">
      <c r="A15" s="26">
        <v>10</v>
      </c>
      <c r="B15" s="277">
        <v>46</v>
      </c>
      <c r="C15" s="278">
        <v>42</v>
      </c>
      <c r="D15" s="279" t="str">
        <f>IF(B15="","",VLOOKUP(B15,登録・退会参加集計!$A$6:$B$81,2,1))</f>
        <v>リバティ東京SC</v>
      </c>
      <c r="E15" s="252"/>
      <c r="F15" s="246"/>
      <c r="G15" s="251"/>
      <c r="H15" s="245"/>
      <c r="I15" s="246"/>
      <c r="J15" s="247"/>
      <c r="K15" s="248"/>
      <c r="L15" s="249"/>
      <c r="M15" s="247"/>
      <c r="N15" s="250"/>
      <c r="O15" s="249"/>
      <c r="P15" s="343"/>
      <c r="Q15" s="344"/>
      <c r="S15" s="227"/>
      <c r="T15" s="239" t="str">
        <f>IF(D15="","",VLOOKUP(B15,登録・退会参加集計!$A$4:$J$81,10,1))</f>
        <v>足立</v>
      </c>
      <c r="U15" s="239" t="str">
        <f>IF(G15="","",VLOOKUP(E15,登録・退会参加集計!$A$4:$J$81,10,1))</f>
        <v/>
      </c>
      <c r="V15" s="239" t="str">
        <f>IF(J15="","",VLOOKUP(H15,登録・退会参加集計!$A$4:$J$81,10,1))</f>
        <v/>
      </c>
      <c r="W15" s="239" t="str">
        <f>IF(M15="","",VLOOKUP(K15,登録・退会参加集計!$A$4:$J$81,10,1))</f>
        <v/>
      </c>
      <c r="X15" s="239" t="str">
        <f>IF(P15="","",VLOOKUP(N15,登録・退会参加集計!$A$4:$J$81,10,1))</f>
        <v/>
      </c>
    </row>
    <row r="16" spans="1:25" ht="19.5" customHeight="1">
      <c r="D16" s="4" t="str">
        <f>_xlfn.CONCAT($S$18,T18,$S$19,T19,$S$20,T20,$S$21,T21)</f>
        <v>足立5荒川1墨田2台東2</v>
      </c>
      <c r="G16" s="4" t="str">
        <f>_xlfn.CONCAT($S$18,U18,$S$19,U19,$S$20,U20,$S$21,U21)</f>
        <v>足立3荒川3墨田2台東0</v>
      </c>
      <c r="J16" s="4" t="str">
        <f>_xlfn.CONCAT($S$18,V18,$S$19,V19,$S$20,V20,$S$21,V21)</f>
        <v>足立3荒川2墨田3台東0</v>
      </c>
      <c r="M16" s="4" t="str">
        <f>_xlfn.CONCAT($S$18,W18,$S$19,W19,$S$20,W20,$S$21,W21)</f>
        <v>足立3荒川2墨田2台東1</v>
      </c>
      <c r="P16" s="340" t="str">
        <f>_xlfn.CONCAT($S$18,X18,$S$19,X19,$S$20,X20,$S$21,X21)</f>
        <v>足立4荒川2墨田1台東1</v>
      </c>
      <c r="Q16" s="340"/>
    </row>
    <row r="17" spans="1:24" ht="6.75" customHeight="1" thickBot="1"/>
    <row r="18" spans="1:24" s="3" customFormat="1" ht="16.5" customHeight="1">
      <c r="A18" s="323" t="s">
        <v>166</v>
      </c>
      <c r="B18" s="271"/>
      <c r="C18" s="272"/>
      <c r="D18" s="273" t="str">
        <f>+D9</f>
        <v>レスチジュニア</v>
      </c>
      <c r="E18" s="274"/>
      <c r="F18" s="275"/>
      <c r="G18" s="273" t="str">
        <f>+G12</f>
        <v>東本フットボールクラブ</v>
      </c>
      <c r="H18" s="274"/>
      <c r="I18" s="275"/>
      <c r="J18" s="273" t="str">
        <f>+J9</f>
        <v>両国FC</v>
      </c>
      <c r="K18" s="274"/>
      <c r="L18" s="275"/>
      <c r="M18" s="273" t="str">
        <f>+M10</f>
        <v>MATERIAL FC</v>
      </c>
      <c r="N18" s="274"/>
      <c r="O18" s="276"/>
      <c r="P18" s="326" t="str">
        <f>+P10</f>
        <v>本木サッカークラブ</v>
      </c>
      <c r="Q18" s="327"/>
      <c r="R18" s="5"/>
      <c r="S18" s="227" t="s">
        <v>144</v>
      </c>
      <c r="T18" s="228">
        <f>IF(T6="足立",1,0)+IF(T7="足立",1,0)+IF(T8="足立",1,0)+IF(T9="足立",1,0)+IF(T10="足立",1,0)+IF(T11="足立",1,0)+IF(T12="足立",1,0)+IF(T13="足立",1,0)+IF(T14="足立",1,0)+IF(T15="足立",1,0)</f>
        <v>5</v>
      </c>
      <c r="U18" s="228">
        <f>IF(U6="足立",1,0)+IF(U7="足立",1,0)+IF(U8="足立",1,0)+IF(U9="足立",1,0)+IF(U10="足立",1,0)+IF(U11="足立",1,0)+IF(U12="足立",1,0)+IF(U13="足立",1,0)+IF(U14="足立",1,0)+IF(U15="足立",1,0)</f>
        <v>3</v>
      </c>
      <c r="V18" s="228">
        <f>IF(V6="足立",1,0)+IF(V7="足立",1,0)+IF(V8="足立",1,0)+IF(V9="足立",1,0)+IF(V10="足立",1,0)+IF(V11="足立",1,0)+IF(V12="足立",1,0)+IF(V13="足立",1,0)+IF(V14="足立",1,0)+IF(V15="足立",1,0)</f>
        <v>3</v>
      </c>
      <c r="W18" s="228">
        <f>IF(W6="足立",1,0)+IF(W7="足立",1,0)+IF(W8="足立",1,0)+IF(W9="足立",1,0)+IF(W10="足立",1,0)+IF(W11="足立",1,0)+IF(W12="足立",1,0)+IF(W13="足立",1,0)+IF(W14="足立",1,0)+IF(W15="足立",1,0)</f>
        <v>3</v>
      </c>
      <c r="X18" s="228">
        <f>IF(X6="足立",1,0)+IF(X7="足立",1,0)+IF(X8="足立",1,0)+IF(X9="足立",1,0)+IF(X10="足立",1,0)+IF(X11="足立",1,0)+IF(X12="足立",1,0)+IF(X13="足立",1,0)+IF(X14="足立",1,0)+IF(X15="足立",1,0)</f>
        <v>4</v>
      </c>
    </row>
    <row r="19" spans="1:24" s="3" customFormat="1" ht="16.5" customHeight="1">
      <c r="A19" s="324"/>
      <c r="B19" s="27"/>
      <c r="C19" s="28"/>
      <c r="D19" s="29"/>
      <c r="E19" s="27"/>
      <c r="F19" s="28"/>
      <c r="G19" s="29"/>
      <c r="H19" s="27"/>
      <c r="I19" s="28"/>
      <c r="J19" s="29"/>
      <c r="K19" s="27"/>
      <c r="L19" s="28"/>
      <c r="M19" s="29"/>
      <c r="N19" s="27"/>
      <c r="O19" s="30"/>
      <c r="P19" s="328"/>
      <c r="Q19" s="329"/>
      <c r="R19" s="5"/>
      <c r="S19" s="227" t="s">
        <v>135</v>
      </c>
      <c r="T19" s="228">
        <f>IF(T7="荒川",1,0)+IF(T8="荒川",1,0)+IF(T9="荒川",1,0)+IF(T10="荒川",1,0)+IF(T11="荒川",1,0)+IF(T12="荒川",1,0)+IF(T13="荒川",1,0)+IF(T14="荒川",1,0)+IF(T15="荒川",1,0)+IF(T6="荒川",1,0)</f>
        <v>1</v>
      </c>
      <c r="U19" s="228">
        <f>IF(U7="荒川",1,0)+IF(U8="荒川",1,0)+IF(U9="荒川",1,0)+IF(U10="荒川",1,0)+IF(U11="荒川",1,0)+IF(U12="荒川",1,0)+IF(U13="荒川",1,0)+IF(U14="荒川",1,0)+IF(U15="荒川",1,0)+IF(U6="荒川",1,0)</f>
        <v>3</v>
      </c>
      <c r="V19" s="228">
        <f>IF(V7="荒川",1,0)+IF(V8="荒川",1,0)+IF(V9="荒川",1,0)+IF(V10="荒川",1,0)+IF(V11="荒川",1,0)+IF(V12="荒川",1,0)+IF(V13="荒川",1,0)+IF(V14="荒川",1,0)+IF(V15="荒川",1,0)+IF(V6="荒川",1,0)</f>
        <v>2</v>
      </c>
      <c r="W19" s="228">
        <f>IF(W7="荒川",1,0)+IF(W8="荒川",1,0)+IF(W9="荒川",1,0)+IF(W10="荒川",1,0)+IF(W11="荒川",1,0)+IF(W12="荒川",1,0)+IF(W13="荒川",1,0)+IF(W14="荒川",1,0)+IF(W15="荒川",1,0)+IF(W6="荒川",1,0)</f>
        <v>2</v>
      </c>
      <c r="X19" s="228">
        <f>IF(X7="荒川",1,0)+IF(X8="荒川",1,0)+IF(X9="荒川",1,0)+IF(X10="荒川",1,0)+IF(X11="荒川",1,0)+IF(X12="荒川",1,0)+IF(X13="荒川",1,0)+IF(X14="荒川",1,0)+IF(X15="荒川",1,0)+IF(X6="荒川",1,0)</f>
        <v>2</v>
      </c>
    </row>
    <row r="20" spans="1:24" s="3" customFormat="1" ht="16.5" customHeight="1" thickBot="1">
      <c r="A20" s="325"/>
      <c r="B20" s="31"/>
      <c r="C20" s="32"/>
      <c r="D20" s="33"/>
      <c r="E20" s="31"/>
      <c r="F20" s="32"/>
      <c r="G20" s="33"/>
      <c r="H20" s="31"/>
      <c r="I20" s="32"/>
      <c r="J20" s="33"/>
      <c r="K20" s="31"/>
      <c r="L20" s="32"/>
      <c r="M20" s="33"/>
      <c r="N20" s="31"/>
      <c r="O20" s="34"/>
      <c r="P20" s="330"/>
      <c r="Q20" s="331"/>
      <c r="R20" s="5"/>
      <c r="S20" s="227" t="s">
        <v>157</v>
      </c>
      <c r="T20" s="228">
        <f>IF(T8="墨田",1,0)+IF(T9="墨田",1,0)+IF(T10="墨田",1,0)+IF(T11="墨田",1,0)+IF(T12="墨田",1,0)+IF(T13="墨田",1,0)+IF(T14="墨田",1,0)+IF(T15="墨田",1,0)+IF(T6="墨田",1,0)+IF(T7="墨田",1,0)</f>
        <v>2</v>
      </c>
      <c r="U20" s="228">
        <f>IF(U8="墨田",1,0)+IF(U9="墨田",1,0)+IF(U10="墨田",1,0)+IF(U11="墨田",1,0)+IF(U12="墨田",1,0)+IF(U13="墨田",1,0)+IF(U14="墨田",1,0)+IF(U15="墨田",1,0)+IF(U6="墨田",1,0)+IF(U7="墨田",1,0)</f>
        <v>2</v>
      </c>
      <c r="V20" s="228">
        <f>IF(V8="墨田",1,0)+IF(V9="墨田",1,0)+IF(V10="墨田",1,0)+IF(V11="墨田",1,0)+IF(V12="墨田",1,0)+IF(V13="墨田",1,0)+IF(V14="墨田",1,0)+IF(V15="墨田",1,0)+IF(V6="墨田",1,0)+IF(V7="墨田",1,0)</f>
        <v>3</v>
      </c>
      <c r="W20" s="228">
        <f>IF(W8="墨田",1,0)+IF(W9="墨田",1,0)+IF(W10="墨田",1,0)+IF(W11="墨田",1,0)+IF(W12="墨田",1,0)+IF(W13="墨田",1,0)+IF(W14="墨田",1,0)+IF(W15="墨田",1,0)+IF(W6="墨田",1,0)+IF(W7="墨田",1,0)</f>
        <v>2</v>
      </c>
      <c r="X20" s="228">
        <f>IF(X8="墨田",1,0)+IF(X9="墨田",1,0)+IF(X10="墨田",1,0)+IF(X11="墨田",1,0)+IF(X12="墨田",1,0)+IF(X13="墨田",1,0)+IF(X14="墨田",1,0)+IF(X15="墨田",1,0)+IF(X6="墨田",1,0)+IF(X7="墨田",1,0)</f>
        <v>1</v>
      </c>
    </row>
    <row r="21" spans="1:24" s="3" customFormat="1" ht="16.5" customHeight="1" thickBot="1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5"/>
      <c r="S21" s="227" t="s">
        <v>134</v>
      </c>
      <c r="T21" s="228">
        <f>IF(T9="台東",1,0)+IF(T10="台東",1,0)+IF(T11="台東",1,0)+IF(T12="台東",1,0)+IF(T13="台東",1,0)+IF(T14="台東",1,0)+IF(T15="台東",1,0)+IF(T6="台東",1,0)+IF(T7="台東",1,0)+IF(T8="台東",1,0)</f>
        <v>2</v>
      </c>
      <c r="U21" s="228">
        <f>IF(U9="台東",1,0)+IF(U10="台東",1,0)+IF(U11="台東",1,0)+IF(U12="台東",1,0)+IF(U13="台東",1,0)+IF(U14="台東",1,0)+IF(U15="台東",1,0)+IF(U6="台東",1,0)+IF(U7="台東",1,0)+IF(U8="台東",1,0)</f>
        <v>0</v>
      </c>
      <c r="V21" s="228">
        <f>IF(V9="台東",1,0)+IF(V10="台東",1,0)+IF(V11="台東",1,0)+IF(V12="台東",1,0)+IF(V13="台東",1,0)+IF(V14="台東",1,0)+IF(V15="台東",1,0)+IF(V6="台東",1,0)+IF(V7="台東",1,0)+IF(V8="台東",1,0)</f>
        <v>0</v>
      </c>
      <c r="W21" s="228">
        <f>IF(W9="台東",1,0)+IF(W10="台東",1,0)+IF(W11="台東",1,0)+IF(W12="台東",1,0)+IF(W13="台東",1,0)+IF(W14="台東",1,0)+IF(W15="台東",1,0)+IF(W6="台東",1,0)+IF(W7="台東",1,0)+IF(W8="台東",1,0)</f>
        <v>1</v>
      </c>
      <c r="X21" s="228">
        <f>IF(X9="台東",1,0)+IF(X10="台東",1,0)+IF(X11="台東",1,0)+IF(X12="台東",1,0)+IF(X13="台東",1,0)+IF(X14="台東",1,0)+IF(X15="台東",1,0)+IF(X6="台東",1,0)+IF(X7="台東",1,0)+IF(X8="台東",1,0)</f>
        <v>1</v>
      </c>
    </row>
    <row r="22" spans="1:24" s="35" customFormat="1" ht="16.5" customHeight="1">
      <c r="A22" s="319" t="s">
        <v>167</v>
      </c>
      <c r="B22" s="264"/>
      <c r="C22" s="265"/>
      <c r="D22" s="267" t="s">
        <v>216</v>
      </c>
      <c r="E22" s="268"/>
      <c r="F22" s="269"/>
      <c r="G22" s="267" t="s">
        <v>215</v>
      </c>
      <c r="H22" s="268"/>
      <c r="I22" s="269"/>
      <c r="J22" s="267" t="s">
        <v>219</v>
      </c>
      <c r="K22" s="268"/>
      <c r="L22" s="269"/>
      <c r="M22" s="267" t="s">
        <v>218</v>
      </c>
      <c r="N22" s="268"/>
      <c r="O22" s="270"/>
      <c r="P22" s="332" t="s">
        <v>217</v>
      </c>
      <c r="Q22" s="333"/>
      <c r="R22" s="15"/>
    </row>
    <row r="23" spans="1:24" s="35" customFormat="1" ht="16.5" customHeight="1">
      <c r="A23" s="320"/>
      <c r="B23" s="254"/>
      <c r="C23" s="255"/>
      <c r="D23" s="256"/>
      <c r="E23" s="254"/>
      <c r="F23" s="255"/>
      <c r="G23" s="256"/>
      <c r="H23" s="254"/>
      <c r="I23" s="255"/>
      <c r="J23" s="256"/>
      <c r="K23" s="254"/>
      <c r="L23" s="255"/>
      <c r="M23" s="256"/>
      <c r="N23" s="254"/>
      <c r="O23" s="257"/>
      <c r="P23" s="334"/>
      <c r="Q23" s="335"/>
      <c r="R23" s="15"/>
    </row>
    <row r="24" spans="1:24" s="35" customFormat="1" ht="16.5" customHeight="1">
      <c r="A24" s="321"/>
      <c r="B24" s="254"/>
      <c r="C24" s="255"/>
      <c r="D24" s="258"/>
      <c r="E24" s="254"/>
      <c r="F24" s="255"/>
      <c r="G24" s="258"/>
      <c r="H24" s="254"/>
      <c r="I24" s="255"/>
      <c r="J24" s="258"/>
      <c r="K24" s="254"/>
      <c r="L24" s="255"/>
      <c r="M24" s="258"/>
      <c r="N24" s="254"/>
      <c r="O24" s="259"/>
      <c r="P24" s="338"/>
      <c r="Q24" s="339"/>
      <c r="R24" s="15"/>
    </row>
    <row r="25" spans="1:24" s="35" customFormat="1" ht="16.5" customHeight="1" thickBot="1">
      <c r="A25" s="322"/>
      <c r="B25" s="260"/>
      <c r="C25" s="261"/>
      <c r="D25" s="262"/>
      <c r="E25" s="260"/>
      <c r="F25" s="261"/>
      <c r="G25" s="262"/>
      <c r="H25" s="260"/>
      <c r="I25" s="261"/>
      <c r="J25" s="262"/>
      <c r="K25" s="260"/>
      <c r="L25" s="261"/>
      <c r="M25" s="262"/>
      <c r="N25" s="260"/>
      <c r="O25" s="263"/>
      <c r="P25" s="336"/>
      <c r="Q25" s="337"/>
      <c r="R25" s="15"/>
    </row>
    <row r="26" spans="1:24" ht="12.4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4" ht="12.4" customHeight="1">
      <c r="C27" s="5"/>
      <c r="D27" s="5"/>
      <c r="E27" s="5"/>
      <c r="F27" s="5"/>
      <c r="G27" s="5"/>
      <c r="H27" s="5"/>
      <c r="K27" s="5"/>
      <c r="N27" s="5"/>
    </row>
    <row r="28" spans="1:24" ht="15.75" customHeight="1">
      <c r="Q28" s="36" t="s">
        <v>62</v>
      </c>
    </row>
  </sheetData>
  <mergeCells count="27">
    <mergeCell ref="P12:Q12"/>
    <mergeCell ref="P13:Q13"/>
    <mergeCell ref="A22:A25"/>
    <mergeCell ref="A18:A20"/>
    <mergeCell ref="P18:Q18"/>
    <mergeCell ref="P19:Q19"/>
    <mergeCell ref="P20:Q20"/>
    <mergeCell ref="P22:Q22"/>
    <mergeCell ref="P23:Q23"/>
    <mergeCell ref="P25:Q25"/>
    <mergeCell ref="P24:Q24"/>
    <mergeCell ref="P16:Q16"/>
    <mergeCell ref="P14:Q14"/>
    <mergeCell ref="P15:Q15"/>
    <mergeCell ref="P9:Q9"/>
    <mergeCell ref="P10:Q10"/>
    <mergeCell ref="P11:Q11"/>
    <mergeCell ref="A1:C1"/>
    <mergeCell ref="P6:Q6"/>
    <mergeCell ref="P7:Q7"/>
    <mergeCell ref="P8:Q8"/>
    <mergeCell ref="E5:G5"/>
    <mergeCell ref="B5:D5"/>
    <mergeCell ref="H5:J5"/>
    <mergeCell ref="K5:M5"/>
    <mergeCell ref="N5:Q5"/>
    <mergeCell ref="D1:L1"/>
  </mergeCells>
  <phoneticPr fontId="1"/>
  <printOptions horizontalCentered="1"/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46"/>
  <sheetViews>
    <sheetView tabSelected="1" view="pageBreakPreview" zoomScale="50" zoomScaleNormal="75" zoomScaleSheetLayoutView="5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X54" sqref="X54"/>
    </sheetView>
  </sheetViews>
  <sheetFormatPr defaultColWidth="9" defaultRowHeight="13.5"/>
  <cols>
    <col min="1" max="1" width="3.625" style="51" customWidth="1"/>
    <col min="2" max="2" width="4.125" style="51" customWidth="1"/>
    <col min="3" max="4" width="7" style="42" customWidth="1"/>
    <col min="5" max="34" width="4.5" style="42" customWidth="1"/>
    <col min="35" max="43" width="8.125" style="42" customWidth="1"/>
    <col min="44" max="45" width="5.625" style="42" customWidth="1"/>
    <col min="46" max="46" width="4.5" style="42" customWidth="1"/>
    <col min="47" max="48" width="9" style="42"/>
    <col min="49" max="49" width="9" style="42" customWidth="1"/>
    <col min="50" max="50" width="9" style="42" hidden="1" customWidth="1"/>
    <col min="51" max="16384" width="9" style="42"/>
  </cols>
  <sheetData>
    <row r="1" spans="1:50" ht="31.5" customHeight="1">
      <c r="A1" s="37"/>
      <c r="B1" s="351" t="str">
        <f>+登録・退会参加集計!A1</f>
        <v>2024年度</v>
      </c>
      <c r="C1" s="351"/>
      <c r="D1" s="351"/>
      <c r="E1" s="359" t="str">
        <f>+'第10回　三井のリハウス　東京都U12ブロックリーグ組合せ'!D1</f>
        <v>第10回　三井のリハウス　東京都U12ブロックリーグ　後期　</v>
      </c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8" t="s">
        <v>170</v>
      </c>
      <c r="AB1" s="38"/>
      <c r="AC1" s="38"/>
      <c r="AD1" s="38"/>
      <c r="AE1" s="38"/>
      <c r="AF1" s="358" t="s">
        <v>63</v>
      </c>
      <c r="AG1" s="358"/>
      <c r="AH1" s="358"/>
      <c r="AI1" s="39" t="s">
        <v>226</v>
      </c>
      <c r="AJ1" s="37"/>
      <c r="AK1" s="37"/>
      <c r="AL1" s="37"/>
      <c r="AM1" s="37"/>
      <c r="AN1" s="352">
        <f ca="1">TODAY()</f>
        <v>45609</v>
      </c>
      <c r="AO1" s="352"/>
      <c r="AP1" s="352"/>
      <c r="AQ1" s="40" t="s">
        <v>61</v>
      </c>
      <c r="AR1" s="41"/>
      <c r="AS1" s="41"/>
      <c r="AU1" s="43"/>
      <c r="AV1" s="43"/>
      <c r="AW1" s="43"/>
    </row>
    <row r="2" spans="1:50" ht="12.75" customHeight="1">
      <c r="A2" s="44"/>
      <c r="B2" s="44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U2" s="43"/>
      <c r="AV2" s="43"/>
      <c r="AW2" s="43"/>
    </row>
    <row r="3" spans="1:50" ht="54.75" customHeight="1">
      <c r="A3" s="356" t="s">
        <v>63</v>
      </c>
      <c r="B3" s="357"/>
      <c r="C3" s="357"/>
      <c r="D3" s="45" t="str">
        <f>+AI1</f>
        <v>c</v>
      </c>
      <c r="E3" s="353" t="str">
        <f>C4</f>
        <v>エレファント・コキリサッカー少年団</v>
      </c>
      <c r="F3" s="353"/>
      <c r="G3" s="354"/>
      <c r="H3" s="355" t="str">
        <f>C8</f>
        <v>二寺サッカークラブ</v>
      </c>
      <c r="I3" s="353"/>
      <c r="J3" s="354"/>
      <c r="K3" s="355" t="str">
        <f>C12</f>
        <v>すみだサッカークラブU-12業平</v>
      </c>
      <c r="L3" s="353"/>
      <c r="M3" s="354"/>
      <c r="N3" s="355" t="str">
        <f>C16</f>
        <v>両国FC</v>
      </c>
      <c r="O3" s="353"/>
      <c r="P3" s="354"/>
      <c r="Q3" s="355" t="str">
        <f>C20</f>
        <v>峡田ヴァリアンツ</v>
      </c>
      <c r="R3" s="353"/>
      <c r="S3" s="354"/>
      <c r="T3" s="355" t="str">
        <f>C24</f>
        <v>梅田キッカーズ</v>
      </c>
      <c r="U3" s="353"/>
      <c r="V3" s="354"/>
      <c r="W3" s="355" t="str">
        <f>C28</f>
        <v>荒川サッカークラブ</v>
      </c>
      <c r="X3" s="353"/>
      <c r="Y3" s="354"/>
      <c r="Z3" s="355" t="str">
        <f>C32</f>
        <v>東加平キッカーズ</v>
      </c>
      <c r="AA3" s="353"/>
      <c r="AB3" s="354"/>
      <c r="AC3" s="355">
        <f>C36</f>
        <v>0</v>
      </c>
      <c r="AD3" s="353"/>
      <c r="AE3" s="354"/>
      <c r="AF3" s="355">
        <f>C40</f>
        <v>0</v>
      </c>
      <c r="AG3" s="353"/>
      <c r="AH3" s="354"/>
      <c r="AI3" s="46" t="s">
        <v>50</v>
      </c>
      <c r="AJ3" s="46" t="s">
        <v>51</v>
      </c>
      <c r="AK3" s="46" t="s">
        <v>52</v>
      </c>
      <c r="AL3" s="46" t="s">
        <v>53</v>
      </c>
      <c r="AM3" s="46" t="s">
        <v>54</v>
      </c>
      <c r="AN3" s="46" t="s">
        <v>55</v>
      </c>
      <c r="AO3" s="46" t="s">
        <v>56</v>
      </c>
      <c r="AP3" s="46" t="s">
        <v>57</v>
      </c>
      <c r="AQ3" s="46" t="s">
        <v>58</v>
      </c>
      <c r="AR3" s="47"/>
      <c r="AS3" s="48"/>
      <c r="AT3" s="49"/>
      <c r="AU3" s="50"/>
      <c r="AV3" s="50"/>
      <c r="AW3" s="43"/>
    </row>
    <row r="4" spans="1:50" ht="19.5" customHeight="1">
      <c r="A4" s="367" t="str">
        <f>+$AI$1</f>
        <v>c</v>
      </c>
      <c r="B4" s="378">
        <v>1</v>
      </c>
      <c r="C4" s="394" t="str">
        <f>+U12消化表【前期】〇!E4</f>
        <v>エレファント・コキリサッカー少年団</v>
      </c>
      <c r="D4" s="395"/>
      <c r="E4" s="369"/>
      <c r="F4" s="370"/>
      <c r="G4" s="371"/>
      <c r="H4" s="360">
        <f>+U12消化表【前期】〇!B4</f>
        <v>45557</v>
      </c>
      <c r="I4" s="361"/>
      <c r="J4" s="362"/>
      <c r="K4" s="360">
        <f>+U12消化表【前期】〇!B5</f>
        <v>45606</v>
      </c>
      <c r="L4" s="361"/>
      <c r="M4" s="362"/>
      <c r="N4" s="360">
        <f>+U12消化表【前期】〇!B6</f>
        <v>45557</v>
      </c>
      <c r="O4" s="361"/>
      <c r="P4" s="362"/>
      <c r="Q4" s="360">
        <f>+U12消化表【前期】〇!B7</f>
        <v>45536</v>
      </c>
      <c r="R4" s="361"/>
      <c r="S4" s="362"/>
      <c r="T4" s="360">
        <f>+U12消化表【前期】〇!B8</f>
        <v>45550</v>
      </c>
      <c r="U4" s="361"/>
      <c r="V4" s="362"/>
      <c r="W4" s="360">
        <f>+U12消化表【前期】〇!B9</f>
        <v>45550</v>
      </c>
      <c r="X4" s="361"/>
      <c r="Y4" s="362"/>
      <c r="Z4" s="360">
        <f>+U12消化表【前期】〇!B10</f>
        <v>45536</v>
      </c>
      <c r="AA4" s="361"/>
      <c r="AB4" s="362"/>
      <c r="AC4" s="360">
        <f>+U12消化表【前期】〇!B11</f>
        <v>0</v>
      </c>
      <c r="AD4" s="361"/>
      <c r="AE4" s="362"/>
      <c r="AF4" s="360">
        <f>+U12消化表【前期】〇!B12</f>
        <v>0</v>
      </c>
      <c r="AG4" s="361"/>
      <c r="AH4" s="362"/>
      <c r="AI4" s="345">
        <f>IF(AND($F7="",$I7="",$L7="",$O7="",$R7="",$U7="",$X7="",$AA7="",$AD7="",$AG7=""),"",SUM((COUNTIF($E7:$AH7,"○")),(COUNTIF($E7:$AH7,"●")),(COUNTIF($E7:$AH7,"△"))))</f>
        <v>7</v>
      </c>
      <c r="AJ4" s="345">
        <f>IF(AND($F7="",$I7="",$L7="",$O7="",$R7="",$U7="",$X7="",$AA7="",$AD7="",$AG7=""),"",SUM($AR7:$AT7))</f>
        <v>8</v>
      </c>
      <c r="AK4" s="345">
        <f>IF(AND($F7="",$I7="",$L7="",$O7="",$R7="",$U7="",$X7="",$AA7="",$AD7="",$AG7=""),"",COUNTIF(E7:AH7,"○"))</f>
        <v>2</v>
      </c>
      <c r="AL4" s="345">
        <f>IF(AND($F7="",$I7="",$L7="",$O7="",$R7="",$U7="",$X7="",$AA7="",$AD7="",$AG7=""),"",COUNTIF(E7:AH7,"●"))</f>
        <v>3</v>
      </c>
      <c r="AM4" s="345">
        <f>IF(AND($F7="",$I7="",$L7="",$O7="",$R7="",$U7="",$X7="",$AA7="",$AD7="",$AG7=""),"",COUNTIF(E7:AH7,"△"))</f>
        <v>2</v>
      </c>
      <c r="AN4" s="345">
        <f>IF(AND($E7="",$H7="",$K7="",$N7="",$Q7="",$T7="",$W7="",$Z7="",$AC7="",$AF7=""),"",SUM($E7,$H7,$K7,$N7,$Q7,$T7,$W7,$Z7,$AC7,$AF7))</f>
        <v>7</v>
      </c>
      <c r="AO4" s="345">
        <f>IF(AND($G7="",$J7="",$M7="",$P7="",$S7="",$V7="",$Y7="",$AB7="",$AE7="",$AH7=""),"",SUM($G7,$J7,$M7,$P7,$S7,$V7,$Y7,$AB7,$AE7,$AH7))</f>
        <v>9</v>
      </c>
      <c r="AP4" s="345">
        <f>IF(AND($AN4="",$AO4=""),"",($AN4-$AO4))</f>
        <v>-2</v>
      </c>
      <c r="AQ4" s="363">
        <f>IF(AND($AI4=""),"",RANK(AX4,AX$4:AX$42))</f>
        <v>6</v>
      </c>
      <c r="AR4" s="48"/>
      <c r="AS4" s="48"/>
      <c r="AT4" s="49"/>
      <c r="AU4" s="50"/>
      <c r="AV4" s="50"/>
      <c r="AW4" s="43"/>
      <c r="AX4" s="366">
        <f>IFERROR(AJ4+AP4*0.01,"")</f>
        <v>7.98</v>
      </c>
    </row>
    <row r="5" spans="1:50" ht="19.5" customHeight="1">
      <c r="A5" s="367"/>
      <c r="B5" s="379"/>
      <c r="C5" s="396"/>
      <c r="D5" s="397"/>
      <c r="E5" s="372"/>
      <c r="F5" s="373"/>
      <c r="G5" s="374"/>
      <c r="H5" s="348" t="str">
        <f>+U12消化表【前期】〇!J4</f>
        <v>東尾久運動場</v>
      </c>
      <c r="I5" s="349"/>
      <c r="J5" s="350"/>
      <c r="K5" s="348" t="str">
        <f>+U12消化表【前期】〇!J5</f>
        <v>台東グランド</v>
      </c>
      <c r="L5" s="349"/>
      <c r="M5" s="350"/>
      <c r="N5" s="348" t="str">
        <f>+U12消化表【前期】〇!J6</f>
        <v>東尾久運動場</v>
      </c>
      <c r="O5" s="349"/>
      <c r="P5" s="350"/>
      <c r="Q5" s="348" t="str">
        <f>+U12消化表【前期】〇!J7</f>
        <v>東尾久運動場</v>
      </c>
      <c r="R5" s="349"/>
      <c r="S5" s="350"/>
      <c r="T5" s="348" t="str">
        <f>+U12消化表【前期】〇!J8</f>
        <v>足立総合グランド</v>
      </c>
      <c r="U5" s="349"/>
      <c r="V5" s="350"/>
      <c r="W5" s="348" t="str">
        <f>+U12消化表【前期】〇!J9</f>
        <v>足立総合グランド</v>
      </c>
      <c r="X5" s="349"/>
      <c r="Y5" s="350"/>
      <c r="Z5" s="348" t="str">
        <f>+U12消化表【前期】〇!J10</f>
        <v>東尾久運動場</v>
      </c>
      <c r="AA5" s="349"/>
      <c r="AB5" s="350"/>
      <c r="AC5" s="348">
        <f>+U12消化表【前期】〇!J11</f>
        <v>0</v>
      </c>
      <c r="AD5" s="349"/>
      <c r="AE5" s="350"/>
      <c r="AF5" s="348">
        <f>+U12消化表【前期】〇!J12</f>
        <v>0</v>
      </c>
      <c r="AG5" s="349"/>
      <c r="AH5" s="350"/>
      <c r="AI5" s="346"/>
      <c r="AJ5" s="346"/>
      <c r="AK5" s="346"/>
      <c r="AL5" s="346"/>
      <c r="AM5" s="346"/>
      <c r="AN5" s="346"/>
      <c r="AO5" s="346"/>
      <c r="AP5" s="346"/>
      <c r="AQ5" s="364"/>
      <c r="AR5" s="48"/>
      <c r="AS5" s="48"/>
      <c r="AT5" s="49"/>
      <c r="AU5" s="50"/>
      <c r="AV5" s="50"/>
      <c r="AW5" s="43"/>
      <c r="AX5" s="366"/>
    </row>
    <row r="6" spans="1:50" ht="19.5" customHeight="1">
      <c r="A6" s="367"/>
      <c r="B6" s="379"/>
      <c r="C6" s="396"/>
      <c r="D6" s="397"/>
      <c r="E6" s="372"/>
      <c r="F6" s="373"/>
      <c r="G6" s="374"/>
      <c r="H6" s="348">
        <f>+U12消化表【前期】〇!C4</f>
        <v>0.58333333333333337</v>
      </c>
      <c r="I6" s="349"/>
      <c r="J6" s="350"/>
      <c r="K6" s="348">
        <f>+U12消化表【前期】〇!C5</f>
        <v>0.40277777777777779</v>
      </c>
      <c r="L6" s="349"/>
      <c r="M6" s="350"/>
      <c r="N6" s="348">
        <f>+U12消化表【前期】〇!C6</f>
        <v>0.66666666666666663</v>
      </c>
      <c r="O6" s="349"/>
      <c r="P6" s="350"/>
      <c r="Q6" s="348">
        <f>+U12消化表【前期】〇!C7</f>
        <v>0.47222222222222221</v>
      </c>
      <c r="R6" s="349"/>
      <c r="S6" s="350"/>
      <c r="T6" s="348">
        <f>+U12消化表【前期】〇!C8</f>
        <v>0.39583333333333331</v>
      </c>
      <c r="U6" s="349"/>
      <c r="V6" s="350"/>
      <c r="W6" s="348">
        <f>+U12消化表【前期】〇!C9</f>
        <v>0.47916666666666669</v>
      </c>
      <c r="X6" s="349"/>
      <c r="Y6" s="350"/>
      <c r="Z6" s="348">
        <f>+U12消化表【前期】〇!C10</f>
        <v>0.44791666666666669</v>
      </c>
      <c r="AA6" s="349"/>
      <c r="AB6" s="350"/>
      <c r="AC6" s="348">
        <f>+U12消化表【前期】〇!C11</f>
        <v>0</v>
      </c>
      <c r="AD6" s="349"/>
      <c r="AE6" s="350"/>
      <c r="AF6" s="348">
        <f>+U12消化表【前期】〇!C12</f>
        <v>0</v>
      </c>
      <c r="AG6" s="349"/>
      <c r="AH6" s="350"/>
      <c r="AI6" s="346"/>
      <c r="AJ6" s="346"/>
      <c r="AK6" s="346"/>
      <c r="AL6" s="346"/>
      <c r="AM6" s="346"/>
      <c r="AN6" s="346"/>
      <c r="AO6" s="346"/>
      <c r="AP6" s="346"/>
      <c r="AQ6" s="364"/>
      <c r="AR6" s="48"/>
      <c r="AS6" s="48"/>
      <c r="AT6" s="49"/>
      <c r="AU6" s="50"/>
      <c r="AV6" s="50"/>
      <c r="AW6" s="43"/>
      <c r="AX6" s="366"/>
    </row>
    <row r="7" spans="1:50" ht="24" customHeight="1">
      <c r="A7" s="368"/>
      <c r="B7" s="380"/>
      <c r="C7" s="398"/>
      <c r="D7" s="399"/>
      <c r="E7" s="375"/>
      <c r="F7" s="376"/>
      <c r="G7" s="377"/>
      <c r="H7" s="52">
        <f>IF(+U12消化表【前期】〇!F4="","",+U12消化表【前期】〇!F4)</f>
        <v>0</v>
      </c>
      <c r="I7" s="53" t="str">
        <f>IF(AND($H7="",$J7=""),"",IF($H7&gt;$J7,"○",IF($H7=$J7,"△",IF($H7&lt;$J7,"●"))))</f>
        <v>△</v>
      </c>
      <c r="J7" s="54">
        <f>IF(+U12消化表【前期】〇!H4="","",+U12消化表【前期】〇!H4)</f>
        <v>0</v>
      </c>
      <c r="K7" s="52">
        <f>IF(+U12消化表【前期】〇!F5="","",+U12消化表【前期】〇!F5)</f>
        <v>2</v>
      </c>
      <c r="L7" s="53" t="str">
        <f>IF(AND($K7="",$M7=""),"",IF($K7&gt;$M7,"○",IF($K7=$M7,"△",IF($K7&lt;$M7,"●"))))</f>
        <v>●</v>
      </c>
      <c r="M7" s="54">
        <f>IF(+U12消化表【前期】〇!H5="","",+U12消化表【前期】〇!H5)</f>
        <v>3</v>
      </c>
      <c r="N7" s="52">
        <f>IF(+U12消化表【前期】〇!F6="","",+U12消化表【前期】〇!F6)</f>
        <v>4</v>
      </c>
      <c r="O7" s="53" t="str">
        <f>IF(AND($N7="",$P7=""),"",IF($N7&gt;$P7,"○",IF($N7=$P7,"△",IF($N7&lt;$P7,"●"))))</f>
        <v>○</v>
      </c>
      <c r="P7" s="54">
        <f>IF(+U12消化表【前期】〇!H6="","",+U12消化表【前期】〇!H6)</f>
        <v>1</v>
      </c>
      <c r="Q7" s="52">
        <f>IF(+U12消化表【前期】〇!F7="","",+U12消化表【前期】〇!F7)</f>
        <v>1</v>
      </c>
      <c r="R7" s="53" t="str">
        <f>IF(AND($Q7="",$S7=""),"",IF($Q7&gt;$S7,"○",IF($Q7=$S7,"△",IF($Q7&lt;$S7,"●"))))</f>
        <v>○</v>
      </c>
      <c r="S7" s="54">
        <f>IF(+U12消化表【前期】〇!H7="","",+U12消化表【前期】〇!H7)</f>
        <v>0</v>
      </c>
      <c r="T7" s="52">
        <f>IF(+U12消化表【前期】〇!F8="","",+U12消化表【前期】〇!F8)</f>
        <v>0</v>
      </c>
      <c r="U7" s="53" t="str">
        <f>IF(AND($T7="",$V7=""),"",IF($T7&gt;$V7,"○",IF($T7=$V7,"△",IF($T7&lt;$V7,"●"))))</f>
        <v>△</v>
      </c>
      <c r="V7" s="54">
        <f>IF(+U12消化表【前期】〇!H8="","",+U12消化表【前期】〇!H8)</f>
        <v>0</v>
      </c>
      <c r="W7" s="52">
        <f>IF(+U12消化表【前期】〇!F9="","",+U12消化表【前期】〇!F9)</f>
        <v>0</v>
      </c>
      <c r="X7" s="53" t="str">
        <f>IF(AND($W7="",$Y7=""),"",IF($W7&gt;$Y7,"○",IF($W7=$Y7,"△",IF($W7&lt;$Y7,"●"))))</f>
        <v>●</v>
      </c>
      <c r="Y7" s="54">
        <f>IF(+U12消化表【前期】〇!H9="","",+U12消化表【前期】〇!H9)</f>
        <v>3</v>
      </c>
      <c r="Z7" s="52">
        <f>IF(+U12消化表【前期】〇!F10="","",+U12消化表【前期】〇!F10)</f>
        <v>0</v>
      </c>
      <c r="AA7" s="53" t="str">
        <f>IF(AND($Z7="",$AB7=""),"",IF($Z7&gt;$AB7,"○",IF($Z7=$AB7,"△",IF($Z7&lt;$AB7,"●"))))</f>
        <v>●</v>
      </c>
      <c r="AB7" s="54">
        <f>IF(+U12消化表【前期】〇!H10="","",+U12消化表【前期】〇!H10)</f>
        <v>2</v>
      </c>
      <c r="AC7" s="52" t="str">
        <f>IF(+U12消化表【前期】〇!F11="","",+U12消化表【前期】〇!F11)</f>
        <v/>
      </c>
      <c r="AD7" s="53" t="str">
        <f>IF(AND($AC7="",$AE7=""),"",IF($AC7&gt;$AE7,"○",IF($AC7=$AE7,"△",IF($AC7&lt;$AE7,"●"))))</f>
        <v/>
      </c>
      <c r="AE7" s="54" t="str">
        <f>IF(+U12消化表【前期】〇!H11="","",+U12消化表【前期】〇!H11)</f>
        <v/>
      </c>
      <c r="AF7" s="52" t="str">
        <f>IF(+U12消化表【前期】〇!F12="","",+U12消化表【前期】〇!F12)</f>
        <v/>
      </c>
      <c r="AG7" s="53" t="str">
        <f>IF(AND($AF7="",$AF7=""),"",IF($AF7&gt;$AH7,"○",IF($AF7=$AH7,"△",IF($AF7&lt;$AH7,"●"))))</f>
        <v/>
      </c>
      <c r="AH7" s="54" t="str">
        <f>IF(+U12消化表【前期】〇!H12="","",+U12消化表【前期】〇!H12)</f>
        <v/>
      </c>
      <c r="AI7" s="347"/>
      <c r="AJ7" s="347"/>
      <c r="AK7" s="347"/>
      <c r="AL7" s="347"/>
      <c r="AM7" s="347"/>
      <c r="AN7" s="347"/>
      <c r="AO7" s="347"/>
      <c r="AP7" s="347"/>
      <c r="AQ7" s="365"/>
      <c r="AR7" s="55">
        <f>COUNTIF(E7:AE7,"○")*3</f>
        <v>6</v>
      </c>
      <c r="AS7" s="55">
        <f>COUNTIF(E7:AE7,"△")*1</f>
        <v>2</v>
      </c>
      <c r="AT7" s="55">
        <f>COUNTIF(E7:AE7,"●")*0</f>
        <v>0</v>
      </c>
      <c r="AU7" s="50" t="str">
        <f>C4</f>
        <v>エレファント・コキリサッカー少年団</v>
      </c>
      <c r="AV7" s="50" t="str">
        <f>IF(AND(AQ4:AQ39=""),"",VLOOKUP(1,AQ4:AU39,5,0))</f>
        <v/>
      </c>
      <c r="AW7" s="43"/>
      <c r="AX7" s="366"/>
    </row>
    <row r="8" spans="1:50" ht="20.100000000000001" customHeight="1">
      <c r="A8" s="367" t="str">
        <f t="shared" ref="A8" si="0">+$AI$1</f>
        <v>c</v>
      </c>
      <c r="B8" s="378">
        <v>2</v>
      </c>
      <c r="C8" s="394" t="str">
        <f>+U12消化表【前期】〇!I4</f>
        <v>二寺サッカークラブ</v>
      </c>
      <c r="D8" s="395"/>
      <c r="E8" s="384">
        <f>IF(AND(H$4=""),"",H$4)</f>
        <v>45557</v>
      </c>
      <c r="F8" s="385"/>
      <c r="G8" s="386"/>
      <c r="H8" s="369"/>
      <c r="I8" s="370"/>
      <c r="J8" s="371"/>
      <c r="K8" s="360">
        <f>+U12消化表【前期】〇!B14</f>
        <v>45557</v>
      </c>
      <c r="L8" s="361"/>
      <c r="M8" s="362"/>
      <c r="N8" s="360">
        <f>+U12消化表【前期】〇!B15</f>
        <v>45571</v>
      </c>
      <c r="O8" s="361"/>
      <c r="P8" s="362"/>
      <c r="Q8" s="360">
        <f>+U12消化表【前期】〇!B16</f>
        <v>45550</v>
      </c>
      <c r="R8" s="361"/>
      <c r="S8" s="362"/>
      <c r="T8" s="360">
        <f>+U12消化表【前期】〇!B17</f>
        <v>45571</v>
      </c>
      <c r="U8" s="361"/>
      <c r="V8" s="362"/>
      <c r="W8" s="360">
        <f>+U12消化表【前期】〇!B18</f>
        <v>45592</v>
      </c>
      <c r="X8" s="361"/>
      <c r="Y8" s="362"/>
      <c r="Z8" s="360">
        <f>+U12消化表【前期】〇!B19</f>
        <v>45550</v>
      </c>
      <c r="AA8" s="361"/>
      <c r="AB8" s="362"/>
      <c r="AC8" s="360">
        <f>+U12消化表【前期】〇!B20</f>
        <v>0</v>
      </c>
      <c r="AD8" s="361"/>
      <c r="AE8" s="362"/>
      <c r="AF8" s="360">
        <f>+U12消化表【前期】〇!B21</f>
        <v>0</v>
      </c>
      <c r="AG8" s="361"/>
      <c r="AH8" s="362"/>
      <c r="AI8" s="345">
        <f t="shared" ref="AI8" si="1">IF(AND($F11="",$I11="",$L11="",$O11="",$R11="",$U11="",$X11="",$AA11="",$AD11="",$AG11=""),"",SUM((COUNTIF($E11:$AH11,"○")),(COUNTIF($E11:$AH11,"●")),(COUNTIF($E11:$AH11,"△"))))</f>
        <v>7</v>
      </c>
      <c r="AJ8" s="345">
        <f t="shared" ref="AJ8" si="2">IF(AND($F11="",$I11="",$L11="",$O11="",$R11="",$U11="",$X11="",$AA11="",$AD11="",$AG11=""),"",SUM($AR11:$AT11))</f>
        <v>15</v>
      </c>
      <c r="AK8" s="345">
        <f t="shared" ref="AK8" si="3">IF(AND($F11="",$I11="",$L11="",$O11="",$R11="",$U11="",$X11="",$AA11="",$AD11="",$AG11=""),"",COUNTIF(E11:AH11,"○"))</f>
        <v>4</v>
      </c>
      <c r="AL8" s="345">
        <f t="shared" ref="AL8" si="4">IF(AND($F11="",$I11="",$L11="",$O11="",$R11="",$U11="",$X11="",$AA11="",$AD11="",$AG11=""),"",COUNTIF(E11:AH11,"●"))</f>
        <v>0</v>
      </c>
      <c r="AM8" s="345">
        <f t="shared" ref="AM8" si="5">IF(AND($F11="",$I11="",$L11="",$O11="",$R11="",$U11="",$X11="",$AA11="",$AD11="",$AG11=""),"",COUNTIF(E11:AH11,"△"))</f>
        <v>3</v>
      </c>
      <c r="AN8" s="345">
        <f t="shared" ref="AN8" si="6">IF(AND($E11="",$H11="",$K11="",$N11="",$Q11="",$T11="",$W11="",$Z11="",$AC11="",$AF11=""),"",SUM($E11,$H11,$K11,$N11,$Q11,$T11,$W11,$Z11,$AC11,$AF11))</f>
        <v>10</v>
      </c>
      <c r="AO8" s="345">
        <f t="shared" ref="AO8" si="7">IF(AND($G11="",$J11="",$M11="",$P11="",$S11="",$V11="",$Y11="",$AB11="",$AE11="",$AH11=""),"",SUM($G11,$J11,$M11,$P11,$S11,$V11,$Y11,$AB11,$AE11,$AH11))</f>
        <v>3</v>
      </c>
      <c r="AP8" s="345">
        <f t="shared" ref="AP8" si="8">IF(AND($AN8="",$AO8=""),"",($AN8-$AO8))</f>
        <v>7</v>
      </c>
      <c r="AQ8" s="363">
        <f>IF(AND($AI8=""),"",RANK(AX8,AX$4:AX$42))</f>
        <v>1</v>
      </c>
      <c r="AR8" s="48"/>
      <c r="AS8" s="48"/>
      <c r="AT8" s="49"/>
      <c r="AU8" s="50"/>
      <c r="AV8" s="50"/>
      <c r="AW8" s="43"/>
      <c r="AX8" s="366">
        <f t="shared" ref="AX8" si="9">IFERROR(AJ8+AP8*0.01,"")</f>
        <v>15.07</v>
      </c>
    </row>
    <row r="9" spans="1:50" ht="20.100000000000001" customHeight="1">
      <c r="A9" s="367"/>
      <c r="B9" s="379"/>
      <c r="C9" s="396"/>
      <c r="D9" s="397"/>
      <c r="E9" s="381" t="str">
        <f>IF(AND(H$5=""),"",H$5)</f>
        <v>東尾久運動場</v>
      </c>
      <c r="F9" s="382"/>
      <c r="G9" s="383"/>
      <c r="H9" s="372"/>
      <c r="I9" s="373"/>
      <c r="J9" s="374"/>
      <c r="K9" s="348" t="str">
        <f>+U12消化表【前期】〇!J14</f>
        <v>東尾久運動場</v>
      </c>
      <c r="L9" s="349"/>
      <c r="M9" s="350"/>
      <c r="N9" s="348" t="str">
        <f>+U12消化表【前期】〇!J15</f>
        <v>墨田少年グランド</v>
      </c>
      <c r="O9" s="349"/>
      <c r="P9" s="350"/>
      <c r="Q9" s="348" t="str">
        <f>+U12消化表【前期】〇!J16</f>
        <v>足立総合グランド</v>
      </c>
      <c r="R9" s="349"/>
      <c r="S9" s="350"/>
      <c r="T9" s="348" t="str">
        <f>+U12消化表【前期】〇!J17</f>
        <v>墨田少年グランド</v>
      </c>
      <c r="U9" s="349"/>
      <c r="V9" s="350"/>
      <c r="W9" s="348" t="str">
        <f>+U12消化表【前期】〇!J18</f>
        <v>墨田少年グランド</v>
      </c>
      <c r="X9" s="349"/>
      <c r="Y9" s="350"/>
      <c r="Z9" s="348" t="str">
        <f>+U12消化表【前期】〇!J19</f>
        <v>足立総合グランド</v>
      </c>
      <c r="AA9" s="349"/>
      <c r="AB9" s="350"/>
      <c r="AC9" s="348">
        <f>+U12消化表【前期】〇!J20</f>
        <v>0</v>
      </c>
      <c r="AD9" s="349"/>
      <c r="AE9" s="350"/>
      <c r="AF9" s="348">
        <f>+U12消化表【前期】〇!J21</f>
        <v>0</v>
      </c>
      <c r="AG9" s="349"/>
      <c r="AH9" s="350"/>
      <c r="AI9" s="346"/>
      <c r="AJ9" s="346"/>
      <c r="AK9" s="346"/>
      <c r="AL9" s="346"/>
      <c r="AM9" s="346"/>
      <c r="AN9" s="346"/>
      <c r="AO9" s="346"/>
      <c r="AP9" s="346"/>
      <c r="AQ9" s="364"/>
      <c r="AR9" s="48"/>
      <c r="AS9" s="48"/>
      <c r="AT9" s="49"/>
      <c r="AU9" s="50"/>
      <c r="AV9" s="50"/>
      <c r="AW9" s="43"/>
      <c r="AX9" s="366"/>
    </row>
    <row r="10" spans="1:50" ht="20.100000000000001" customHeight="1">
      <c r="A10" s="367"/>
      <c r="B10" s="379"/>
      <c r="C10" s="396"/>
      <c r="D10" s="397"/>
      <c r="E10" s="381">
        <f>IF(AND(H$6=""),"",H$6)</f>
        <v>0.58333333333333337</v>
      </c>
      <c r="F10" s="382"/>
      <c r="G10" s="383"/>
      <c r="H10" s="372"/>
      <c r="I10" s="373"/>
      <c r="J10" s="374"/>
      <c r="K10" s="348">
        <f>+U12消化表【前期】〇!C14</f>
        <v>0.66666666666666663</v>
      </c>
      <c r="L10" s="349"/>
      <c r="M10" s="350"/>
      <c r="N10" s="348">
        <f>+U12消化表【前期】〇!C15</f>
        <v>0.44444444444444442</v>
      </c>
      <c r="O10" s="349"/>
      <c r="P10" s="350"/>
      <c r="Q10" s="348">
        <f>+U12消化表【前期】〇!C16</f>
        <v>0.39583333333333331</v>
      </c>
      <c r="R10" s="349"/>
      <c r="S10" s="350"/>
      <c r="T10" s="348">
        <f>+U12消化表【前期】〇!C17</f>
        <v>0.5</v>
      </c>
      <c r="U10" s="349"/>
      <c r="V10" s="350"/>
      <c r="W10" s="348">
        <f>+U12消化表【前期】〇!C18</f>
        <v>0.53472222222222221</v>
      </c>
      <c r="X10" s="349"/>
      <c r="Y10" s="350"/>
      <c r="Z10" s="348">
        <f>+U12消化表【前期】〇!C19</f>
        <v>0.47916666666666669</v>
      </c>
      <c r="AA10" s="349"/>
      <c r="AB10" s="350"/>
      <c r="AC10" s="348">
        <f>+U12消化表【前期】〇!C20</f>
        <v>0</v>
      </c>
      <c r="AD10" s="349"/>
      <c r="AE10" s="350"/>
      <c r="AF10" s="348">
        <f>+U12消化表【前期】〇!C21</f>
        <v>0</v>
      </c>
      <c r="AG10" s="349"/>
      <c r="AH10" s="350"/>
      <c r="AI10" s="346"/>
      <c r="AJ10" s="346"/>
      <c r="AK10" s="346"/>
      <c r="AL10" s="346"/>
      <c r="AM10" s="346"/>
      <c r="AN10" s="346"/>
      <c r="AO10" s="346"/>
      <c r="AP10" s="346"/>
      <c r="AQ10" s="364"/>
      <c r="AR10" s="48"/>
      <c r="AS10" s="48"/>
      <c r="AT10" s="49"/>
      <c r="AU10" s="50"/>
      <c r="AV10" s="50"/>
      <c r="AW10" s="43"/>
      <c r="AX10" s="366"/>
    </row>
    <row r="11" spans="1:50" ht="24" customHeight="1">
      <c r="A11" s="368"/>
      <c r="B11" s="380"/>
      <c r="C11" s="398"/>
      <c r="D11" s="399"/>
      <c r="E11" s="57">
        <f>IF(AND(J$7=""),"",J$7)</f>
        <v>0</v>
      </c>
      <c r="F11" s="53" t="str">
        <f>IF(AND($E11="",$G11=""),"",IF($E11&gt;$G11,"○",IF($E11=$G11,"△",IF($E11&lt;$G11,"●"))))</f>
        <v>△</v>
      </c>
      <c r="G11" s="58">
        <f>IF(AND(H$7=""),"",H$7)</f>
        <v>0</v>
      </c>
      <c r="H11" s="375"/>
      <c r="I11" s="376"/>
      <c r="J11" s="377"/>
      <c r="K11" s="52">
        <f>IF(+U12消化表【前期】〇!F14="","",+U12消化表【前期】〇!F14)</f>
        <v>0</v>
      </c>
      <c r="L11" s="53" t="str">
        <f>IF(AND($K11="",$M11=""),"",IF($K11&gt;$M11,"○",IF($K11=$M11,"△",IF($K11&lt;$M11,"●"))))</f>
        <v>△</v>
      </c>
      <c r="M11" s="54">
        <f>IF(+U12消化表【前期】〇!H14="","",+U12消化表【前期】〇!H14)</f>
        <v>0</v>
      </c>
      <c r="N11" s="52">
        <f>IF(+U12消化表【前期】〇!F15="","",+U12消化表【前期】〇!F15)</f>
        <v>1</v>
      </c>
      <c r="O11" s="53" t="str">
        <f>IF(AND($N11="",$P11=""),"",IF($N11&gt;$P11,"○",IF($N11=$P11,"△",IF($N11&lt;$P11,"●"))))</f>
        <v>○</v>
      </c>
      <c r="P11" s="54">
        <f>IF(+U12消化表【前期】〇!H15="","",+U12消化表【前期】〇!H15)</f>
        <v>0</v>
      </c>
      <c r="Q11" s="52">
        <f>IF(+U12消化表【前期】〇!F16="","",+U12消化表【前期】〇!F16)</f>
        <v>2</v>
      </c>
      <c r="R11" s="53" t="str">
        <f>IF(AND($Q11="",$S11=""),"",IF($Q11&gt;$S11,"○",IF($Q11=$S11,"△",IF($Q11&lt;$S11,"●"))))</f>
        <v>○</v>
      </c>
      <c r="S11" s="54">
        <f>IF(+U12消化表【前期】〇!H16="","",+U12消化表【前期】〇!H16)</f>
        <v>1</v>
      </c>
      <c r="T11" s="52">
        <f>IF(+U12消化表【前期】〇!F17="","",+U12消化表【前期】〇!F17)</f>
        <v>3</v>
      </c>
      <c r="U11" s="53" t="str">
        <f>IF(AND($T11="",$V11=""),"",IF($T11&gt;$V11,"○",IF($T11=$V11,"△",IF($T11&lt;$V11,"●"))))</f>
        <v>○</v>
      </c>
      <c r="V11" s="54">
        <f>IF(+U12消化表【前期】〇!H17="","",+U12消化表【前期】〇!H17)</f>
        <v>1</v>
      </c>
      <c r="W11" s="52">
        <f>IF(+U12消化表【前期】〇!F18="","",+U12消化表【前期】〇!F18)</f>
        <v>3</v>
      </c>
      <c r="X11" s="53" t="str">
        <f>IF(AND($W11="",$Y11=""),"",IF($W11&gt;$Y11,"○",IF($W11=$Y11,"△",IF($W11&lt;$Y11,"●"))))</f>
        <v>○</v>
      </c>
      <c r="Y11" s="54">
        <f>IF(+U12消化表【前期】〇!H18="","",+U12消化表【前期】〇!H18)</f>
        <v>0</v>
      </c>
      <c r="Z11" s="52">
        <f>IF(+U12消化表【前期】〇!F19="","",+U12消化表【前期】〇!F19)</f>
        <v>1</v>
      </c>
      <c r="AA11" s="53" t="str">
        <f>IF(AND($Z11="",$AB11=""),"",IF($Z11&gt;$AB11,"○",IF($Z11=$AB11,"△",IF($Z11&lt;$AB11,"●"))))</f>
        <v>△</v>
      </c>
      <c r="AB11" s="54">
        <f>IF(+U12消化表【前期】〇!H19="","",+U12消化表【前期】〇!H19)</f>
        <v>1</v>
      </c>
      <c r="AC11" s="52" t="str">
        <f>IF(+U12消化表【前期】〇!F20="","",+U12消化表【前期】〇!F20)</f>
        <v/>
      </c>
      <c r="AD11" s="53" t="str">
        <f>IF(AND($AC11="",$AE11=""),"",IF($AC11&gt;$AE11,"○",IF($AC11=$AE11,"△",IF($AC11&lt;$AE11,"●"))))</f>
        <v/>
      </c>
      <c r="AE11" s="54" t="str">
        <f>IF(+U12消化表【前期】〇!H20="","",+U12消化表【前期】〇!H20)</f>
        <v/>
      </c>
      <c r="AF11" s="52" t="str">
        <f>IF(+U12消化表【前期】〇!F21="","",+U12消化表【前期】〇!F21)</f>
        <v/>
      </c>
      <c r="AG11" s="53" t="str">
        <f>IF(AND($AF11="",$AF11=""),"",IF($AF11&gt;$AH11,"○",IF($AF11=$AH11,"△",IF($AF11&lt;$AH11,"●"))))</f>
        <v/>
      </c>
      <c r="AH11" s="54" t="str">
        <f>IF(+U12消化表【前期】〇!H21="","",+U12消化表【前期】〇!H21)</f>
        <v/>
      </c>
      <c r="AI11" s="347"/>
      <c r="AJ11" s="347"/>
      <c r="AK11" s="347"/>
      <c r="AL11" s="347"/>
      <c r="AM11" s="347"/>
      <c r="AN11" s="347"/>
      <c r="AO11" s="347"/>
      <c r="AP11" s="347"/>
      <c r="AQ11" s="365"/>
      <c r="AR11" s="55">
        <f>COUNTIF(E11:AE11,"○")*3</f>
        <v>12</v>
      </c>
      <c r="AS11" s="55">
        <f>COUNTIF(E11:AE11,"△")*1</f>
        <v>3</v>
      </c>
      <c r="AT11" s="55">
        <f>COUNTIF(E11:AE11,"●")*0</f>
        <v>0</v>
      </c>
      <c r="AU11" s="50" t="str">
        <f>C8</f>
        <v>二寺サッカークラブ</v>
      </c>
      <c r="AV11" s="50"/>
      <c r="AW11" s="43"/>
      <c r="AX11" s="366"/>
    </row>
    <row r="12" spans="1:50" ht="20.100000000000001" customHeight="1">
      <c r="A12" s="367" t="str">
        <f t="shared" ref="A12" si="10">+$AI$1</f>
        <v>c</v>
      </c>
      <c r="B12" s="378">
        <v>3</v>
      </c>
      <c r="C12" s="394" t="str">
        <f>+U12消化表【前期】〇!I5</f>
        <v>すみだサッカークラブU-12業平</v>
      </c>
      <c r="D12" s="395"/>
      <c r="E12" s="384">
        <f>IF(AND($K$4=""),"",$K$4)</f>
        <v>45606</v>
      </c>
      <c r="F12" s="385"/>
      <c r="G12" s="386"/>
      <c r="H12" s="384">
        <f>IF(AND($K$8=""),"",$K$8)</f>
        <v>45557</v>
      </c>
      <c r="I12" s="385"/>
      <c r="J12" s="386"/>
      <c r="K12" s="369"/>
      <c r="L12" s="370"/>
      <c r="M12" s="371"/>
      <c r="N12" s="360">
        <f>+U12消化表【前期】〇!B23</f>
        <v>45557</v>
      </c>
      <c r="O12" s="361"/>
      <c r="P12" s="362"/>
      <c r="Q12" s="360">
        <f>+U12消化表【前期】〇!B24</f>
        <v>45592</v>
      </c>
      <c r="R12" s="361"/>
      <c r="S12" s="362"/>
      <c r="T12" s="360">
        <f>+U12消化表【前期】〇!B25</f>
        <v>45550</v>
      </c>
      <c r="U12" s="361"/>
      <c r="V12" s="362"/>
      <c r="W12" s="360">
        <f>+U12消化表【前期】〇!B26</f>
        <v>45550</v>
      </c>
      <c r="X12" s="361"/>
      <c r="Y12" s="362"/>
      <c r="Z12" s="360">
        <f>+U12消化表【前期】〇!B27</f>
        <v>45592</v>
      </c>
      <c r="AA12" s="361"/>
      <c r="AB12" s="362"/>
      <c r="AC12" s="360">
        <f>+U12消化表【前期】〇!B28</f>
        <v>0</v>
      </c>
      <c r="AD12" s="361"/>
      <c r="AE12" s="362"/>
      <c r="AF12" s="360">
        <f>+U12消化表【前期】〇!B29</f>
        <v>0</v>
      </c>
      <c r="AG12" s="361"/>
      <c r="AH12" s="362"/>
      <c r="AI12" s="345">
        <f t="shared" ref="AI12" si="11">IF(AND($F15="",$I15="",$L15="",$O15="",$R15="",$U15="",$X15="",$AA15="",$AD15="",$AG15=""),"",SUM((COUNTIF($E15:$AH15,"○")),(COUNTIF($E15:$AH15,"●")),(COUNTIF($E15:$AH15,"△"))))</f>
        <v>7</v>
      </c>
      <c r="AJ12" s="345">
        <f t="shared" ref="AJ12" si="12">IF(AND($F15="",$I15="",$L15="",$O15="",$R15="",$U15="",$X15="",$AA15="",$AD15="",$AG15=""),"",SUM($AR15:$AT15))</f>
        <v>13</v>
      </c>
      <c r="AK12" s="345">
        <f t="shared" ref="AK12" si="13">IF(AND($F15="",$I15="",$L15="",$O15="",$R15="",$U15="",$X15="",$AA15="",$AD15="",$AG15=""),"",COUNTIF(E15:AH15,"○"))</f>
        <v>4</v>
      </c>
      <c r="AL12" s="345">
        <f t="shared" ref="AL12" si="14">IF(AND($F15="",$I15="",$L15="",$O15="",$R15="",$U15="",$X15="",$AA15="",$AD15="",$AG15=""),"",COUNTIF(E15:AH15,"●"))</f>
        <v>2</v>
      </c>
      <c r="AM12" s="345">
        <f t="shared" ref="AM12" si="15">IF(AND($F15="",$I15="",$L15="",$O15="",$R15="",$U15="",$X15="",$AA15="",$AD15="",$AG15=""),"",COUNTIF(E15:AH15,"△"))</f>
        <v>1</v>
      </c>
      <c r="AN12" s="345">
        <f t="shared" ref="AN12" si="16">IF(AND($E15="",$H15="",$K15="",$N15="",$Q15="",$T15="",$W15="",$Z15="",$AC15="",$AF15=""),"",SUM($E15,$H15,$K15,$N15,$Q15,$T15,$W15,$Z15,$AC15,$AF15))</f>
        <v>11</v>
      </c>
      <c r="AO12" s="345">
        <f t="shared" ref="AO12" si="17">IF(AND($G15="",$J15="",$M15="",$P15="",$S15="",$V15="",$Y15="",$AB15="",$AE15="",$AH15=""),"",SUM($G15,$J15,$M15,$P15,$S15,$V15,$Y15,$AB15,$AE15,$AH15))</f>
        <v>8</v>
      </c>
      <c r="AP12" s="345">
        <f t="shared" ref="AP12" si="18">IF(AND($AN12="",$AO12=""),"",($AN12-$AO12))</f>
        <v>3</v>
      </c>
      <c r="AQ12" s="363">
        <f>IF(AND($AI12=""),"",RANK(AX12,AX$4:AX$42))</f>
        <v>3</v>
      </c>
      <c r="AR12" s="48"/>
      <c r="AS12" s="48"/>
      <c r="AT12" s="49"/>
      <c r="AU12" s="50"/>
      <c r="AV12" s="50"/>
      <c r="AW12" s="43"/>
      <c r="AX12" s="366">
        <f t="shared" ref="AX12" si="19">IFERROR(AJ12+AP12*0.01,"")</f>
        <v>13.03</v>
      </c>
    </row>
    <row r="13" spans="1:50" ht="19.5" customHeight="1">
      <c r="A13" s="367"/>
      <c r="B13" s="379"/>
      <c r="C13" s="396"/>
      <c r="D13" s="397"/>
      <c r="E13" s="381" t="str">
        <f>IF(AND($K$5=""),"",$K$5)</f>
        <v>台東グランド</v>
      </c>
      <c r="F13" s="382"/>
      <c r="G13" s="383"/>
      <c r="H13" s="381" t="str">
        <f>IF(AND($K$9=""),"",$K$9)</f>
        <v>東尾久運動場</v>
      </c>
      <c r="I13" s="382"/>
      <c r="J13" s="383"/>
      <c r="K13" s="372"/>
      <c r="L13" s="373"/>
      <c r="M13" s="374"/>
      <c r="N13" s="348" t="str">
        <f>+U12消化表【前期】〇!J23</f>
        <v>東尾久運動場</v>
      </c>
      <c r="O13" s="349"/>
      <c r="P13" s="350"/>
      <c r="Q13" s="348" t="str">
        <f>+U12消化表【前期】〇!J24</f>
        <v>墨田少年グランド</v>
      </c>
      <c r="R13" s="349"/>
      <c r="S13" s="350"/>
      <c r="T13" s="348" t="str">
        <f>+U12消化表【前期】〇!J25</f>
        <v>足立総合グランド</v>
      </c>
      <c r="U13" s="349"/>
      <c r="V13" s="350"/>
      <c r="W13" s="348" t="str">
        <f>+U12消化表【前期】〇!J26</f>
        <v>足立総合グランド</v>
      </c>
      <c r="X13" s="349"/>
      <c r="Y13" s="350"/>
      <c r="Z13" s="348" t="str">
        <f>+U12消化表【前期】〇!J27</f>
        <v>墨田少年グランド</v>
      </c>
      <c r="AA13" s="349"/>
      <c r="AB13" s="350"/>
      <c r="AC13" s="348">
        <f>+U12消化表【前期】〇!J28</f>
        <v>0</v>
      </c>
      <c r="AD13" s="349"/>
      <c r="AE13" s="350"/>
      <c r="AF13" s="348">
        <f>+U12消化表【前期】〇!J29</f>
        <v>0</v>
      </c>
      <c r="AG13" s="349"/>
      <c r="AH13" s="350"/>
      <c r="AI13" s="346"/>
      <c r="AJ13" s="346"/>
      <c r="AK13" s="346"/>
      <c r="AL13" s="346"/>
      <c r="AM13" s="346"/>
      <c r="AN13" s="346"/>
      <c r="AO13" s="346"/>
      <c r="AP13" s="346"/>
      <c r="AQ13" s="364"/>
      <c r="AR13" s="48"/>
      <c r="AS13" s="48"/>
      <c r="AT13" s="49"/>
      <c r="AU13" s="50"/>
      <c r="AV13" s="50"/>
      <c r="AW13" s="43"/>
      <c r="AX13" s="366"/>
    </row>
    <row r="14" spans="1:50" ht="20.100000000000001" customHeight="1">
      <c r="A14" s="367"/>
      <c r="B14" s="379"/>
      <c r="C14" s="396"/>
      <c r="D14" s="397"/>
      <c r="E14" s="381">
        <f>IF(AND($K$6=""),"",$K$6)</f>
        <v>0.40277777777777779</v>
      </c>
      <c r="F14" s="382"/>
      <c r="G14" s="383"/>
      <c r="H14" s="381">
        <f>IF(AND($K$10=""),"",$K$10)</f>
        <v>0.66666666666666663</v>
      </c>
      <c r="I14" s="382"/>
      <c r="J14" s="383"/>
      <c r="K14" s="372"/>
      <c r="L14" s="373"/>
      <c r="M14" s="374"/>
      <c r="N14" s="348">
        <f>+U12消化表【前期】〇!C23</f>
        <v>0.61111111111111116</v>
      </c>
      <c r="O14" s="349"/>
      <c r="P14" s="350"/>
      <c r="Q14" s="348">
        <f>+U12消化表【前期】〇!C24</f>
        <v>0.50694444444444442</v>
      </c>
      <c r="R14" s="349"/>
      <c r="S14" s="350"/>
      <c r="T14" s="348">
        <f>+U12消化表【前期】〇!C25</f>
        <v>0.50694444444444442</v>
      </c>
      <c r="U14" s="349"/>
      <c r="V14" s="350"/>
      <c r="W14" s="348">
        <f>+U12消化表【前期】〇!C26</f>
        <v>0.4236111111111111</v>
      </c>
      <c r="X14" s="349"/>
      <c r="Y14" s="350"/>
      <c r="Z14" s="348">
        <f>+U12消化表【前期】〇!C27</f>
        <v>0.5625</v>
      </c>
      <c r="AA14" s="349"/>
      <c r="AB14" s="350"/>
      <c r="AC14" s="348">
        <f>+U12消化表【前期】〇!C28</f>
        <v>0</v>
      </c>
      <c r="AD14" s="349"/>
      <c r="AE14" s="350"/>
      <c r="AF14" s="348">
        <f>+U12消化表【前期】〇!C29</f>
        <v>0</v>
      </c>
      <c r="AG14" s="349"/>
      <c r="AH14" s="350"/>
      <c r="AI14" s="346"/>
      <c r="AJ14" s="346"/>
      <c r="AK14" s="346"/>
      <c r="AL14" s="346"/>
      <c r="AM14" s="346"/>
      <c r="AN14" s="346"/>
      <c r="AO14" s="346"/>
      <c r="AP14" s="346"/>
      <c r="AQ14" s="364"/>
      <c r="AR14" s="48"/>
      <c r="AS14" s="48"/>
      <c r="AT14" s="49"/>
      <c r="AU14" s="50"/>
      <c r="AV14" s="50"/>
      <c r="AW14" s="43"/>
      <c r="AX14" s="366"/>
    </row>
    <row r="15" spans="1:50" ht="24" customHeight="1">
      <c r="A15" s="368"/>
      <c r="B15" s="380"/>
      <c r="C15" s="398"/>
      <c r="D15" s="399"/>
      <c r="E15" s="57">
        <f>IF(AND(M$7=""),"",M$7)</f>
        <v>3</v>
      </c>
      <c r="F15" s="53" t="str">
        <f>IF(AND($E15="",$G15=""),"",IF($E15&gt;$G15,"○",IF($E15=$G15,"△",IF($E15&lt;$G15,"●"))))</f>
        <v>○</v>
      </c>
      <c r="G15" s="58">
        <f>IF(AND(K$7=""),"",K$7)</f>
        <v>2</v>
      </c>
      <c r="H15" s="57">
        <f>IF(AND(M$11=""),"",M$11)</f>
        <v>0</v>
      </c>
      <c r="I15" s="53" t="str">
        <f>IF(AND($H15="",$J15=""),"",IF($H15&gt;$J15,"○",IF($H15=$J15,"△",IF($H15&lt;$J15,"●"))))</f>
        <v>△</v>
      </c>
      <c r="J15" s="58">
        <f>IF(AND(K$11=""),"",K$11)</f>
        <v>0</v>
      </c>
      <c r="K15" s="375"/>
      <c r="L15" s="376"/>
      <c r="M15" s="377"/>
      <c r="N15" s="52">
        <f>IF(+U12消化表【前期】〇!F23="","",+U12消化表【前期】〇!F23)</f>
        <v>2</v>
      </c>
      <c r="O15" s="53" t="str">
        <f>IF(AND($N15="",$P15=""),"",IF($N15&gt;$P15,"○",IF($N15=$P15,"△",IF($N15&lt;$P15,"●"))))</f>
        <v>○</v>
      </c>
      <c r="P15" s="54">
        <f>IF(+U12消化表【前期】〇!H23="","",+U12消化表【前期】〇!H23)</f>
        <v>0</v>
      </c>
      <c r="Q15" s="52">
        <f>IF(+U12消化表【前期】〇!F24="","",+U12消化表【前期】〇!F24)</f>
        <v>4</v>
      </c>
      <c r="R15" s="53" t="str">
        <f>IF(AND($Q15="",$S15=""),"",IF($Q15&gt;$S15,"○",IF($Q15=$S15,"△",IF($Q15&lt;$S15,"●"))))</f>
        <v>○</v>
      </c>
      <c r="S15" s="54">
        <f>IF(+U12消化表【前期】〇!H24="","",+U12消化表【前期】〇!H24)</f>
        <v>1</v>
      </c>
      <c r="T15" s="52">
        <f>IF(+U12消化表【前期】〇!F25="","",+U12消化表【前期】〇!F25)</f>
        <v>1</v>
      </c>
      <c r="U15" s="53" t="str">
        <f>IF(AND($T15="",$V15=""),"",IF($T15&gt;$V15,"○",IF($T15=$V15,"△",IF($T15&lt;$V15,"●"))))</f>
        <v>●</v>
      </c>
      <c r="V15" s="54">
        <f>IF(+U12消化表【前期】〇!H25="","",+U12消化表【前期】〇!H25)</f>
        <v>2</v>
      </c>
      <c r="W15" s="52">
        <f>IF(+U12消化表【前期】〇!F26="","",+U12消化表【前期】〇!F26)</f>
        <v>0</v>
      </c>
      <c r="X15" s="53" t="str">
        <f>IF(AND($W15="",$Y15=""),"",IF($W15&gt;$Y15,"○",IF($W15=$Y15,"△",IF($W15&lt;$Y15,"●"))))</f>
        <v>●</v>
      </c>
      <c r="Y15" s="54">
        <f>IF(+U12消化表【前期】〇!H26="","",+U12消化表【前期】〇!H26)</f>
        <v>3</v>
      </c>
      <c r="Z15" s="52">
        <f>IF(+U12消化表【前期】〇!F27="","",+U12消化表【前期】〇!F27)</f>
        <v>1</v>
      </c>
      <c r="AA15" s="53" t="str">
        <f>IF(AND($Z15="",$AB15=""),"",IF($Z15&gt;$AB15,"○",IF($Z15=$AB15,"△",IF($Z15&lt;$AB15,"●"))))</f>
        <v>○</v>
      </c>
      <c r="AB15" s="54">
        <f>IF(+U12消化表【前期】〇!H27="","",+U12消化表【前期】〇!H27)</f>
        <v>0</v>
      </c>
      <c r="AC15" s="52" t="str">
        <f>IF(+U12消化表【前期】〇!F28="","",+U12消化表【前期】〇!F28)</f>
        <v/>
      </c>
      <c r="AD15" s="53" t="str">
        <f>IF(AND($AC15="",$AE15=""),"",IF($AC15&gt;$AE15,"○",IF($AC15=$AE15,"△",IF($AC15&lt;$AE15,"●"))))</f>
        <v/>
      </c>
      <c r="AE15" s="54" t="str">
        <f>IF(+U12消化表【前期】〇!H28="","",+U12消化表【前期】〇!H28)</f>
        <v/>
      </c>
      <c r="AF15" s="52" t="str">
        <f>IF(+U12消化表【前期】〇!F29="","",+U12消化表【前期】〇!F29)</f>
        <v/>
      </c>
      <c r="AG15" s="53" t="str">
        <f>IF(AND($AF15="",$AF15=""),"",IF($AF15&gt;$AH15,"○",IF($AF15=$AH15,"△",IF($AF15&lt;$AH15,"●"))))</f>
        <v/>
      </c>
      <c r="AH15" s="54" t="str">
        <f>IF(+U12消化表【前期】〇!H29="","",+U12消化表【前期】〇!H29)</f>
        <v/>
      </c>
      <c r="AI15" s="347"/>
      <c r="AJ15" s="347"/>
      <c r="AK15" s="347"/>
      <c r="AL15" s="347"/>
      <c r="AM15" s="347"/>
      <c r="AN15" s="347"/>
      <c r="AO15" s="347"/>
      <c r="AP15" s="347"/>
      <c r="AQ15" s="365"/>
      <c r="AR15" s="55">
        <f>COUNTIF(E15:AE15,"○")*3</f>
        <v>12</v>
      </c>
      <c r="AS15" s="55">
        <f>COUNTIF(E15:AE15,"△")*1</f>
        <v>1</v>
      </c>
      <c r="AT15" s="55">
        <f>COUNTIF(E15:AE15,"●")*0</f>
        <v>0</v>
      </c>
      <c r="AU15" s="50" t="str">
        <f>C12</f>
        <v>すみだサッカークラブU-12業平</v>
      </c>
      <c r="AV15" s="50"/>
      <c r="AW15" s="43"/>
      <c r="AX15" s="366"/>
    </row>
    <row r="16" spans="1:50" ht="20.100000000000001" customHeight="1">
      <c r="A16" s="367" t="str">
        <f t="shared" ref="A16" si="20">+$AI$1</f>
        <v>c</v>
      </c>
      <c r="B16" s="378">
        <v>4</v>
      </c>
      <c r="C16" s="394" t="str">
        <f>+U12消化表【前期】〇!I6</f>
        <v>両国FC</v>
      </c>
      <c r="D16" s="395"/>
      <c r="E16" s="384">
        <f>IF(AND($N$4=""),"",$N$4)</f>
        <v>45557</v>
      </c>
      <c r="F16" s="385"/>
      <c r="G16" s="386"/>
      <c r="H16" s="384">
        <f>IF(AND($N$8=""),"",$N$8)</f>
        <v>45571</v>
      </c>
      <c r="I16" s="385"/>
      <c r="J16" s="386"/>
      <c r="K16" s="384">
        <f>IF(AND($N$12=""),"",$N$12)</f>
        <v>45557</v>
      </c>
      <c r="L16" s="385"/>
      <c r="M16" s="386"/>
      <c r="N16" s="369"/>
      <c r="O16" s="370"/>
      <c r="P16" s="371"/>
      <c r="Q16" s="360">
        <f>+U12消化表【前期】〇!B31</f>
        <v>45550</v>
      </c>
      <c r="R16" s="361"/>
      <c r="S16" s="362"/>
      <c r="T16" s="387">
        <f>+U12消化表【前期】〇!B32</f>
        <v>45606</v>
      </c>
      <c r="U16" s="361"/>
      <c r="V16" s="362"/>
      <c r="W16" s="387">
        <f>+U12消化表【前期】〇!B33</f>
        <v>45571</v>
      </c>
      <c r="X16" s="361"/>
      <c r="Y16" s="362"/>
      <c r="Z16" s="387">
        <f>+U12消化表【前期】〇!B34</f>
        <v>45550</v>
      </c>
      <c r="AA16" s="361"/>
      <c r="AB16" s="362"/>
      <c r="AC16" s="387">
        <f>+U12消化表【前期】〇!B35</f>
        <v>0</v>
      </c>
      <c r="AD16" s="361"/>
      <c r="AE16" s="362"/>
      <c r="AF16" s="387">
        <f>+U12消化表【前期】〇!B36</f>
        <v>0</v>
      </c>
      <c r="AG16" s="361"/>
      <c r="AH16" s="362"/>
      <c r="AI16" s="345">
        <f>IF(AND($F19="",$I19="",$L19="",$O19="",$R19="",$U19="",$X19="",$AA19="",$AD19="",$AG19=""),"",SUM((COUNTIF($E19:$AH19,"○")),(COUNTIF($E19:$AH19,"●")),(COUNTIF($E19:$AH19,"△"))))</f>
        <v>7</v>
      </c>
      <c r="AJ16" s="345">
        <f>IF(AND($F19="",$I19="",$L19="",$O19="",$R19="",$U19="",$X19="",$AA19="",$AD19="",$AG19=""),"",SUM($AR19:$AT19))</f>
        <v>0</v>
      </c>
      <c r="AK16" s="345">
        <f>IF(AND($F19="",$I19="",$L19="",$O19="",$R19="",$U19="",$X19="",$AA19="",$AD19="",$AG19=""),"",COUNTIF(E19:AH19,"○"))</f>
        <v>0</v>
      </c>
      <c r="AL16" s="345">
        <f>IF(AND($F19="",$I19="",$L19="",$O19="",$R19="",$U19="",$X19="",$AA19="",$AD19="",$AG19=""),"",COUNTIF(E19:AH19,"●"))</f>
        <v>7</v>
      </c>
      <c r="AM16" s="345">
        <f>IF(AND($F19="",$I19="",$L19="",$O19="",$R19="",$U19="",$X19="",$AA19="",$AD19="",$AG19=""),"",COUNTIF(E19:AH19,"△"))</f>
        <v>0</v>
      </c>
      <c r="AN16" s="345">
        <f>IF(AND($E19="",$H19="",$K19="",$N19="",$Q19="",$T19="",$W19="",$Z19="",$AC19="",$AF19=""),"",SUM($E19,$H19,$K19,$N19,$Q19,$T19,$W19,$Z19,$AC19,$AF19))</f>
        <v>2</v>
      </c>
      <c r="AO16" s="345">
        <f>IF(AND($G19="",$J19="",$M19="",$P19="",$S19="",$V19="",$Y19="",$AB19="",$AE19="",$AH19=""),"",SUM($G19,$J19,$M19,$P19,$S19,$V19,$Y19,$AB19,$AE19,$AH19))</f>
        <v>19</v>
      </c>
      <c r="AP16" s="345">
        <f t="shared" ref="AP16" si="21">IF(AND($AN16="",$AO16=""),"",($AN16-$AO16))</f>
        <v>-17</v>
      </c>
      <c r="AQ16" s="363">
        <f>IF(AND($AI16=""),"",RANK(AX16,AX$4:AX$42))</f>
        <v>8</v>
      </c>
      <c r="AR16" s="48"/>
      <c r="AS16" s="48"/>
      <c r="AT16" s="49"/>
      <c r="AU16" s="50"/>
      <c r="AV16" s="50"/>
      <c r="AW16" s="43"/>
      <c r="AX16" s="366">
        <f t="shared" ref="AX16" si="22">IFERROR(AJ16+AP16*0.01,"")</f>
        <v>-0.17</v>
      </c>
    </row>
    <row r="17" spans="1:50" ht="20.100000000000001" customHeight="1">
      <c r="A17" s="367"/>
      <c r="B17" s="379"/>
      <c r="C17" s="396"/>
      <c r="D17" s="397"/>
      <c r="E17" s="381" t="str">
        <f>IF(AND($N$5=""),"",$N$5)</f>
        <v>東尾久運動場</v>
      </c>
      <c r="F17" s="382"/>
      <c r="G17" s="383"/>
      <c r="H17" s="381" t="str">
        <f>IF(AND($N$9=""),"",$N$9)</f>
        <v>墨田少年グランド</v>
      </c>
      <c r="I17" s="382"/>
      <c r="J17" s="383"/>
      <c r="K17" s="381" t="str">
        <f>IF(AND($N$13=""),"",$N$13)</f>
        <v>東尾久運動場</v>
      </c>
      <c r="L17" s="382"/>
      <c r="M17" s="383"/>
      <c r="N17" s="372"/>
      <c r="O17" s="373"/>
      <c r="P17" s="374"/>
      <c r="Q17" s="348" t="str">
        <f>+U12消化表【前期】〇!J31</f>
        <v>足立総合グランド</v>
      </c>
      <c r="R17" s="349"/>
      <c r="S17" s="350"/>
      <c r="T17" s="348" t="str">
        <f>+U12消化表【前期】〇!J32</f>
        <v>台東グランド</v>
      </c>
      <c r="U17" s="349"/>
      <c r="V17" s="350"/>
      <c r="W17" s="348" t="str">
        <f>+U12消化表【前期】〇!J33</f>
        <v>墨田少年グランド</v>
      </c>
      <c r="X17" s="349"/>
      <c r="Y17" s="350"/>
      <c r="Z17" s="348" t="str">
        <f>+U12消化表【前期】〇!J34</f>
        <v>足立総合グランド</v>
      </c>
      <c r="AA17" s="349"/>
      <c r="AB17" s="350"/>
      <c r="AC17" s="348">
        <f>+U12消化表【前期】〇!J35</f>
        <v>0</v>
      </c>
      <c r="AD17" s="349"/>
      <c r="AE17" s="350"/>
      <c r="AF17" s="348">
        <f>+U12消化表【前期】〇!J36</f>
        <v>0</v>
      </c>
      <c r="AG17" s="349"/>
      <c r="AH17" s="350"/>
      <c r="AI17" s="346"/>
      <c r="AJ17" s="346"/>
      <c r="AK17" s="346"/>
      <c r="AL17" s="346"/>
      <c r="AM17" s="346"/>
      <c r="AN17" s="346"/>
      <c r="AO17" s="346"/>
      <c r="AP17" s="346"/>
      <c r="AQ17" s="364"/>
      <c r="AR17" s="48"/>
      <c r="AS17" s="48"/>
      <c r="AT17" s="49"/>
      <c r="AU17" s="50"/>
      <c r="AV17" s="50"/>
      <c r="AW17" s="43"/>
      <c r="AX17" s="366"/>
    </row>
    <row r="18" spans="1:50" ht="20.100000000000001" customHeight="1">
      <c r="A18" s="367"/>
      <c r="B18" s="379"/>
      <c r="C18" s="396"/>
      <c r="D18" s="397"/>
      <c r="E18" s="381">
        <f>IF(AND($N$6=""),"",$N$6)</f>
        <v>0.66666666666666663</v>
      </c>
      <c r="F18" s="382"/>
      <c r="G18" s="383"/>
      <c r="H18" s="381">
        <f>IF(AND($N$10=""),"",$N$10)</f>
        <v>0.44444444444444442</v>
      </c>
      <c r="I18" s="382"/>
      <c r="J18" s="383"/>
      <c r="K18" s="381">
        <f>IF(AND($N$14=""),"",$N$14)</f>
        <v>0.61111111111111116</v>
      </c>
      <c r="L18" s="382"/>
      <c r="M18" s="383"/>
      <c r="N18" s="372"/>
      <c r="O18" s="373"/>
      <c r="P18" s="374"/>
      <c r="Q18" s="348">
        <f>+U12消化表【前期】〇!C31</f>
        <v>0.50694444444444442</v>
      </c>
      <c r="R18" s="349"/>
      <c r="S18" s="350"/>
      <c r="T18" s="348">
        <f>+U12消化表【前期】〇!C32</f>
        <v>0.375</v>
      </c>
      <c r="U18" s="349"/>
      <c r="V18" s="350"/>
      <c r="W18" s="348">
        <f>+U12消化表【前期】〇!C33</f>
        <v>0.52777777777777779</v>
      </c>
      <c r="X18" s="349"/>
      <c r="Y18" s="350"/>
      <c r="Z18" s="348">
        <f>+U12消化表【前期】〇!C34</f>
        <v>0.4236111111111111</v>
      </c>
      <c r="AA18" s="349"/>
      <c r="AB18" s="350"/>
      <c r="AC18" s="348">
        <f>+U12消化表【前期】〇!C35</f>
        <v>0</v>
      </c>
      <c r="AD18" s="349"/>
      <c r="AE18" s="350"/>
      <c r="AF18" s="348">
        <f>+U12消化表【前期】〇!C36</f>
        <v>0</v>
      </c>
      <c r="AG18" s="349"/>
      <c r="AH18" s="350"/>
      <c r="AI18" s="346"/>
      <c r="AJ18" s="346"/>
      <c r="AK18" s="346"/>
      <c r="AL18" s="346"/>
      <c r="AM18" s="346"/>
      <c r="AN18" s="346"/>
      <c r="AO18" s="346"/>
      <c r="AP18" s="346"/>
      <c r="AQ18" s="364"/>
      <c r="AR18" s="48"/>
      <c r="AS18" s="48"/>
      <c r="AT18" s="49"/>
      <c r="AU18" s="50"/>
      <c r="AV18" s="50"/>
      <c r="AW18" s="43"/>
      <c r="AX18" s="366"/>
    </row>
    <row r="19" spans="1:50" ht="24" customHeight="1">
      <c r="A19" s="368"/>
      <c r="B19" s="380"/>
      <c r="C19" s="398"/>
      <c r="D19" s="399"/>
      <c r="E19" s="57">
        <f>IF(AND(P$7=""),"",P$7)</f>
        <v>1</v>
      </c>
      <c r="F19" s="53" t="str">
        <f>IF(AND($E19="",$G19=""),"",IF($E19&gt;$G19,"○",IF($E19=$G19,"△",IF($E19&lt;$G19,"●"))))</f>
        <v>●</v>
      </c>
      <c r="G19" s="58">
        <f>IF(AND(N$7=""),"",N$7)</f>
        <v>4</v>
      </c>
      <c r="H19" s="57">
        <f>IF(AND(P$11=""),"",P$11)</f>
        <v>0</v>
      </c>
      <c r="I19" s="53" t="str">
        <f>IF(AND($H19="",$J19=""),"",IF($H19&gt;$J19,"○",IF($H19=$J19,"△",IF($H19&lt;$J19,"●"))))</f>
        <v>●</v>
      </c>
      <c r="J19" s="58">
        <f>IF(AND(N$11=""),"",N$11)</f>
        <v>1</v>
      </c>
      <c r="K19" s="57">
        <f>IF(AND(P$15=""),"",P$15)</f>
        <v>0</v>
      </c>
      <c r="L19" s="53" t="str">
        <f>IF(AND($K19="",$M19=""),"",IF($K19&gt;$M19,"○",IF($K19=$M19,"△",IF($K19&lt;$M19,"●"))))</f>
        <v>●</v>
      </c>
      <c r="M19" s="58">
        <f>IF(AND(N$15=""),"",N$15)</f>
        <v>2</v>
      </c>
      <c r="N19" s="375"/>
      <c r="O19" s="376"/>
      <c r="P19" s="377"/>
      <c r="Q19" s="52">
        <f>IF(+U12消化表【前期】〇!F31="","",+U12消化表【前期】〇!F31)</f>
        <v>0</v>
      </c>
      <c r="R19" s="53" t="str">
        <f>IF(AND($Q19="",$S19=""),"",IF($Q19&gt;$S19,"○",IF($Q19=$S19,"△",IF($Q19&lt;$S19,"●"))))</f>
        <v>●</v>
      </c>
      <c r="S19" s="54">
        <f>IF(+U12消化表【前期】〇!H31="","",+U12消化表【前期】〇!H31)</f>
        <v>1</v>
      </c>
      <c r="T19" s="52">
        <f>IF(+U12消化表【前期】〇!F32="","",+U12消化表【前期】〇!F32)</f>
        <v>0</v>
      </c>
      <c r="U19" s="53" t="str">
        <f>IF(AND($T19="",$V19=""),"",IF($T19&gt;$V19,"○",IF($T19=$V19,"△",IF($T19&lt;$V19,"●"))))</f>
        <v>●</v>
      </c>
      <c r="V19" s="54">
        <f>IF(+U12消化表【前期】〇!H32="","",+U12消化表【前期】〇!H32)</f>
        <v>2</v>
      </c>
      <c r="W19" s="52">
        <f>IF(+U12消化表【前期】〇!F33="","",+U12消化表【前期】〇!F33)</f>
        <v>1</v>
      </c>
      <c r="X19" s="53" t="str">
        <f>IF(AND($W19="",$Y19=""),"",IF($W19&gt;$Y19,"○",IF($W19=$Y19,"△",IF($W19&lt;$Y19,"●"))))</f>
        <v>●</v>
      </c>
      <c r="Y19" s="54">
        <f>IF(+U12消化表【前期】〇!H33="","",+U12消化表【前期】〇!H33)</f>
        <v>6</v>
      </c>
      <c r="Z19" s="52">
        <f>IF(+U12消化表【前期】〇!F34="","",+U12消化表【前期】〇!F34)</f>
        <v>0</v>
      </c>
      <c r="AA19" s="53" t="str">
        <f>IF(AND($Z19="",$AB19=""),"",IF($Z19&gt;$AB19,"○",IF($Z19=$AB19,"△",IF($Z19&lt;$AB19,"●"))))</f>
        <v>●</v>
      </c>
      <c r="AB19" s="54">
        <f>IF(+U12消化表【前期】〇!H34="","",+U12消化表【前期】〇!H34)</f>
        <v>3</v>
      </c>
      <c r="AC19" s="52" t="str">
        <f>IF(+U12消化表【前期】〇!F35="","",+U12消化表【前期】〇!F35)</f>
        <v/>
      </c>
      <c r="AD19" s="53" t="str">
        <f>IF(AND($AC19="",$AE19=""),"",IF($AC19&gt;$AE19,"○",IF($AC19=$AE19,"△",IF($AC19&lt;$AE19,"●"))))</f>
        <v/>
      </c>
      <c r="AE19" s="54" t="str">
        <f>IF(+U12消化表【前期】〇!H35="","",+U12消化表【前期】〇!H35)</f>
        <v/>
      </c>
      <c r="AF19" s="52" t="str">
        <f>IF(+U12消化表【前期】〇!F36="","",+U12消化表【前期】〇!F36)</f>
        <v/>
      </c>
      <c r="AG19" s="53" t="str">
        <f>IF(AND($AF19="",$AF19=""),"",IF($AF19&gt;$AH19,"○",IF($AF19=$AH19,"△",IF($AF19&lt;$AH19,"●"))))</f>
        <v/>
      </c>
      <c r="AH19" s="54" t="str">
        <f>IF(+U12消化表【前期】〇!H36="","",+U12消化表【前期】〇!H36)</f>
        <v/>
      </c>
      <c r="AI19" s="347"/>
      <c r="AJ19" s="347"/>
      <c r="AK19" s="347"/>
      <c r="AL19" s="347"/>
      <c r="AM19" s="347"/>
      <c r="AN19" s="347"/>
      <c r="AO19" s="347"/>
      <c r="AP19" s="347"/>
      <c r="AQ19" s="365"/>
      <c r="AR19" s="55">
        <f>COUNTIF(E19:AE19,"○")*3</f>
        <v>0</v>
      </c>
      <c r="AS19" s="55">
        <f>COUNTIF(E19:AE19,"△")*1</f>
        <v>0</v>
      </c>
      <c r="AT19" s="55">
        <f>COUNTIF(E19:AE19,"●")*0</f>
        <v>0</v>
      </c>
      <c r="AU19" s="50" t="str">
        <f>C16</f>
        <v>両国FC</v>
      </c>
      <c r="AV19" s="50"/>
      <c r="AW19" s="43"/>
      <c r="AX19" s="366"/>
    </row>
    <row r="20" spans="1:50" ht="20.100000000000001" customHeight="1">
      <c r="A20" s="367" t="str">
        <f t="shared" ref="A20" si="23">+$AI$1</f>
        <v>c</v>
      </c>
      <c r="B20" s="378">
        <v>5</v>
      </c>
      <c r="C20" s="394" t="str">
        <f>+U12消化表【前期】〇!I7</f>
        <v>峡田ヴァリアンツ</v>
      </c>
      <c r="D20" s="395"/>
      <c r="E20" s="384">
        <f>IF(AND($Q$4=""),"",$Q$4)</f>
        <v>45536</v>
      </c>
      <c r="F20" s="385"/>
      <c r="G20" s="386"/>
      <c r="H20" s="384">
        <f>IF(AND($Q$8=""),"",$Q$8)</f>
        <v>45550</v>
      </c>
      <c r="I20" s="385"/>
      <c r="J20" s="386"/>
      <c r="K20" s="384">
        <f>IF(AND($Q$12=""),"",$Q$12)</f>
        <v>45592</v>
      </c>
      <c r="L20" s="385"/>
      <c r="M20" s="386"/>
      <c r="N20" s="384">
        <f>IF(AND($Q$16=""),"",$Q$16)</f>
        <v>45550</v>
      </c>
      <c r="O20" s="385"/>
      <c r="P20" s="386"/>
      <c r="Q20" s="369"/>
      <c r="R20" s="370"/>
      <c r="S20" s="371"/>
      <c r="T20" s="387">
        <f>+U12消化表【前期】〇!B38</f>
        <v>45606</v>
      </c>
      <c r="U20" s="361"/>
      <c r="V20" s="362"/>
      <c r="W20" s="387">
        <f>+U12消化表【前期】〇!B39</f>
        <v>45592</v>
      </c>
      <c r="X20" s="361"/>
      <c r="Y20" s="362"/>
      <c r="Z20" s="387">
        <f>+U12消化表【前期】〇!B40</f>
        <v>45536</v>
      </c>
      <c r="AA20" s="361"/>
      <c r="AB20" s="362"/>
      <c r="AC20" s="387">
        <f>+U12消化表【前期】〇!B41</f>
        <v>0</v>
      </c>
      <c r="AD20" s="361"/>
      <c r="AE20" s="362"/>
      <c r="AF20" s="387">
        <f>+U12消化表【前期】〇!B43</f>
        <v>0</v>
      </c>
      <c r="AG20" s="361"/>
      <c r="AH20" s="362"/>
      <c r="AI20" s="345">
        <f>IF(AND($F23="",$I23="",$L23="",$O23="",$R23="",$U23="",$X23="",$AA23="",$AD23="",$AG23=""),"",SUM((COUNTIF($E23:$AH23,"○")),(COUNTIF($E23:$AH23,"●")),(COUNTIF($E23:$AH23,"△"))))</f>
        <v>7</v>
      </c>
      <c r="AJ20" s="345">
        <f>IF(AND($F23="",$I23="",$L23="",$O23="",$R23="",$U23="",$X23="",$AA23="",$AD23="",$AG23=""),"",SUM($AR23:$AT23))</f>
        <v>6</v>
      </c>
      <c r="AK20" s="345">
        <f>IF(AND($F23="",$I23="",$L23="",$O23="",$R23="",$U23="",$X23="",$AA23="",$AD23="",$AG23=""),"",COUNTIF(E23:AH23,"○"))</f>
        <v>2</v>
      </c>
      <c r="AL20" s="345">
        <f>IF(AND($F23="",$I23="",$L23="",$O23="",$R23="",$U23="",$X23="",$AA23="",$AD23="",$AG23=""),"",COUNTIF(E23:AH23,"●"))</f>
        <v>5</v>
      </c>
      <c r="AM20" s="345">
        <f>IF(AND($F23="",$I23="",$L23="",$O23="",$R23="",$U23="",$X23="",$AA23="",$AD23="",$AG23=""),"",COUNTIF(E23:AH23,"△"))</f>
        <v>0</v>
      </c>
      <c r="AN20" s="345">
        <f>IF(AND($E23="",$H23="",$K23="",$N23="",$Q23="",$T23="",$W23="",$Z23="",$AC23="",$AF23=""),"",SUM($E23,$H23,$K23,$N23,$Q23,$T23,$W23,$Z23,$AC23,$AF23))</f>
        <v>4</v>
      </c>
      <c r="AO20" s="345">
        <f>IF(AND($G23="",$J23="",$M23="",$P23="",$S23="",$V23="",$Y23="",$AB23="",$AE23="",$AH23=""),"",SUM($G23,$J23,$M23,$P23,$S23,$V23,$Y23,$AB23,$AE23,$AH23))</f>
        <v>10</v>
      </c>
      <c r="AP20" s="345">
        <f t="shared" ref="AP20" si="24">IF(AND($AN20="",$AO20=""),"",($AN20-$AO20))</f>
        <v>-6</v>
      </c>
      <c r="AQ20" s="363">
        <f>IF(AND($AI20=""),"",RANK(AX20,AX$4:AX$42))</f>
        <v>7</v>
      </c>
      <c r="AR20" s="48"/>
      <c r="AS20" s="48"/>
      <c r="AT20" s="49"/>
      <c r="AU20" s="50"/>
      <c r="AV20" s="50"/>
      <c r="AW20" s="43"/>
      <c r="AX20" s="366">
        <f t="shared" ref="AX20" si="25">IFERROR(AJ20+AP20*0.01,"")</f>
        <v>5.94</v>
      </c>
    </row>
    <row r="21" spans="1:50" ht="20.100000000000001" customHeight="1">
      <c r="A21" s="367"/>
      <c r="B21" s="379"/>
      <c r="C21" s="396"/>
      <c r="D21" s="397"/>
      <c r="E21" s="381" t="str">
        <f>IF(AND($Q$5=""),"",$Q$5)</f>
        <v>東尾久運動場</v>
      </c>
      <c r="F21" s="382"/>
      <c r="G21" s="383"/>
      <c r="H21" s="381" t="str">
        <f>IF(AND($Q$9=""),"",$Q$9)</f>
        <v>足立総合グランド</v>
      </c>
      <c r="I21" s="382"/>
      <c r="J21" s="383"/>
      <c r="K21" s="381" t="str">
        <f>IF(AND($Q$13=""),"",$Q$13)</f>
        <v>墨田少年グランド</v>
      </c>
      <c r="L21" s="382"/>
      <c r="M21" s="383"/>
      <c r="N21" s="381" t="str">
        <f>IF(AND($Q$17=""),"",$Q$17)</f>
        <v>足立総合グランド</v>
      </c>
      <c r="O21" s="382"/>
      <c r="P21" s="383"/>
      <c r="Q21" s="372"/>
      <c r="R21" s="373"/>
      <c r="S21" s="374"/>
      <c r="T21" s="348" t="str">
        <f>+U12消化表【前期】〇!J38</f>
        <v>台東グランド</v>
      </c>
      <c r="U21" s="349"/>
      <c r="V21" s="350"/>
      <c r="W21" s="348" t="str">
        <f>+U12消化表【前期】〇!J39</f>
        <v>墨田少年グランド</v>
      </c>
      <c r="X21" s="349"/>
      <c r="Y21" s="350"/>
      <c r="Z21" s="348" t="str">
        <f>+U12消化表【前期】〇!J40</f>
        <v>東尾久運動場</v>
      </c>
      <c r="AA21" s="349"/>
      <c r="AB21" s="350"/>
      <c r="AC21" s="348">
        <f>+U12消化表【前期】〇!J41</f>
        <v>0</v>
      </c>
      <c r="AD21" s="349"/>
      <c r="AE21" s="350"/>
      <c r="AF21" s="348">
        <f>+U12消化表【前期】〇!J43</f>
        <v>0</v>
      </c>
      <c r="AG21" s="349"/>
      <c r="AH21" s="350"/>
      <c r="AI21" s="346"/>
      <c r="AJ21" s="346"/>
      <c r="AK21" s="346"/>
      <c r="AL21" s="346"/>
      <c r="AM21" s="346"/>
      <c r="AN21" s="346"/>
      <c r="AO21" s="346"/>
      <c r="AP21" s="346"/>
      <c r="AQ21" s="364"/>
      <c r="AR21" s="48"/>
      <c r="AS21" s="48"/>
      <c r="AT21" s="49"/>
      <c r="AU21" s="50"/>
      <c r="AV21" s="50"/>
      <c r="AW21" s="43"/>
      <c r="AX21" s="366"/>
    </row>
    <row r="22" spans="1:50" ht="20.100000000000001" customHeight="1">
      <c r="A22" s="367"/>
      <c r="B22" s="379"/>
      <c r="C22" s="396"/>
      <c r="D22" s="397"/>
      <c r="E22" s="381">
        <f>IF(AND($Q$6=""),"",$Q$6)</f>
        <v>0.47222222222222221</v>
      </c>
      <c r="F22" s="382"/>
      <c r="G22" s="383"/>
      <c r="H22" s="381">
        <f>IF(AND($Q$10=""),"",$Q$10)</f>
        <v>0.39583333333333331</v>
      </c>
      <c r="I22" s="382"/>
      <c r="J22" s="383"/>
      <c r="K22" s="381">
        <f>IF(AND($Q$14=""),"",$Q$14)</f>
        <v>0.50694444444444442</v>
      </c>
      <c r="L22" s="382"/>
      <c r="M22" s="383"/>
      <c r="N22" s="381">
        <f>IF(AND($Q$18=""),"",$Q$18)</f>
        <v>0.50694444444444442</v>
      </c>
      <c r="O22" s="382"/>
      <c r="P22" s="383"/>
      <c r="Q22" s="372"/>
      <c r="R22" s="373"/>
      <c r="S22" s="374"/>
      <c r="T22" s="348">
        <f>+U12消化表【前期】〇!C38</f>
        <v>0.43055555555555558</v>
      </c>
      <c r="U22" s="349"/>
      <c r="V22" s="350"/>
      <c r="W22" s="348">
        <f>+U12消化表【前期】〇!C39</f>
        <v>0.59027777777777779</v>
      </c>
      <c r="X22" s="349"/>
      <c r="Y22" s="350"/>
      <c r="Z22" s="348">
        <f>+U12消化表【前期】〇!C40</f>
        <v>0.375</v>
      </c>
      <c r="AA22" s="349"/>
      <c r="AB22" s="350"/>
      <c r="AC22" s="348">
        <f>+U12消化表【前期】〇!C41</f>
        <v>0</v>
      </c>
      <c r="AD22" s="349"/>
      <c r="AE22" s="350"/>
      <c r="AF22" s="348">
        <f>+U12消化表【前期】〇!C43</f>
        <v>0</v>
      </c>
      <c r="AG22" s="349"/>
      <c r="AH22" s="350"/>
      <c r="AI22" s="346"/>
      <c r="AJ22" s="346"/>
      <c r="AK22" s="346"/>
      <c r="AL22" s="346"/>
      <c r="AM22" s="346"/>
      <c r="AN22" s="346"/>
      <c r="AO22" s="346"/>
      <c r="AP22" s="346"/>
      <c r="AQ22" s="364"/>
      <c r="AR22" s="48"/>
      <c r="AS22" s="48"/>
      <c r="AT22" s="49"/>
      <c r="AU22" s="50"/>
      <c r="AV22" s="50"/>
      <c r="AW22" s="43"/>
      <c r="AX22" s="366"/>
    </row>
    <row r="23" spans="1:50" ht="24" customHeight="1">
      <c r="A23" s="368"/>
      <c r="B23" s="380"/>
      <c r="C23" s="398"/>
      <c r="D23" s="399"/>
      <c r="E23" s="57">
        <f>IF(AND($S$7=""),"",$S$7)</f>
        <v>0</v>
      </c>
      <c r="F23" s="53" t="str">
        <f>IF(AND($E23="",$G23=""),"",IF($E23&gt;$G23,"○",IF($E23=$G23,"△",IF($E23&lt;$G23,"●"))))</f>
        <v>●</v>
      </c>
      <c r="G23" s="58">
        <f>IF(AND($Q$7=""),"",$Q$7)</f>
        <v>1</v>
      </c>
      <c r="H23" s="57">
        <f>IF(AND(S$11=""),"",S$11)</f>
        <v>1</v>
      </c>
      <c r="I23" s="53" t="str">
        <f>IF(AND($H23="",$J23=""),"",IF($H23&gt;$J23,"○",IF($H23=$J23,"△",IF($H23&lt;$J23,"●"))))</f>
        <v>●</v>
      </c>
      <c r="J23" s="58">
        <f>IF(AND(Q$11=""),"",Q$11)</f>
        <v>2</v>
      </c>
      <c r="K23" s="57">
        <f>IF(AND($S$15=""),"",$S$15)</f>
        <v>1</v>
      </c>
      <c r="L23" s="53" t="str">
        <f>IF(AND($K23="",$M23=""),"",IF($K23&gt;$M23,"○",IF($K23=$M23,"△",IF($K23&lt;$M23,"●"))))</f>
        <v>●</v>
      </c>
      <c r="M23" s="58">
        <f>IF(AND($Q$15=""),"",$Q$15)</f>
        <v>4</v>
      </c>
      <c r="N23" s="57">
        <f>IF(AND($S$19=""),"",$S$19)</f>
        <v>1</v>
      </c>
      <c r="O23" s="53" t="str">
        <f>IF(AND($N23="",$P23=""),"",IF($N23&gt;$P23,"○",IF($N23=$P23,"△",IF($N23&lt;$P23,"●"))))</f>
        <v>○</v>
      </c>
      <c r="P23" s="58">
        <f>IF(AND($Q$19=""),"",$Q$19)</f>
        <v>0</v>
      </c>
      <c r="Q23" s="375"/>
      <c r="R23" s="376"/>
      <c r="S23" s="377"/>
      <c r="T23" s="52">
        <f>IF(+U12消化表【前期】〇!F38="","",+U12消化表【前期】〇!F38)</f>
        <v>1</v>
      </c>
      <c r="U23" s="53" t="str">
        <f>IF(AND($T23="",$V23=""),"",IF($T23&gt;$V23,"○",IF($T23=$V23,"△",IF($T23&lt;$V23,"●"))))</f>
        <v>○</v>
      </c>
      <c r="V23" s="54">
        <f>IF(+U12消化表【前期】〇!H38="","",+U12消化表【前期】〇!H38)</f>
        <v>0</v>
      </c>
      <c r="W23" s="52">
        <f>IF(+U12消化表【前期】〇!F39="","",+U12消化表【前期】〇!F39)</f>
        <v>0</v>
      </c>
      <c r="X23" s="53" t="str">
        <f>IF(AND($W23="",$Y23=""),"",IF($W23&gt;$Y23,"○",IF($W23=$Y23,"△",IF($W23&lt;$Y23,"●"))))</f>
        <v>●</v>
      </c>
      <c r="Y23" s="54">
        <f>IF(+U12消化表【前期】〇!H39="","",+U12消化表【前期】〇!H39)</f>
        <v>1</v>
      </c>
      <c r="Z23" s="52">
        <f>IF(+U12消化表【前期】〇!F40="","",+U12消化表【前期】〇!F40)</f>
        <v>0</v>
      </c>
      <c r="AA23" s="53" t="str">
        <f>IF(AND($Z23="",$AB23=""),"",IF($Z23&gt;$AB23,"○",IF($Z23=$AB23,"△",IF($Z23&lt;$AB23,"●"))))</f>
        <v>●</v>
      </c>
      <c r="AB23" s="54">
        <f>IF(+U12消化表【前期】〇!H40="","",+U12消化表【前期】〇!H40)</f>
        <v>2</v>
      </c>
      <c r="AC23" s="52" t="str">
        <f>IF(+U12消化表【前期】〇!F41="","",+U12消化表【前期】〇!F41)</f>
        <v/>
      </c>
      <c r="AD23" s="53" t="str">
        <f>IF(AND($AC23="",$AE23=""),"",IF($AC23&gt;$AE23,"○",IF($AC23=$AE23,"△",IF($AC23&lt;$AE23,"●"))))</f>
        <v/>
      </c>
      <c r="AE23" s="54" t="str">
        <f>IF(+U12消化表【前期】〇!H41="","",+U12消化表【前期】〇!H41)</f>
        <v/>
      </c>
      <c r="AF23" s="52" t="str">
        <f>IF(+U12消化表【前期】〇!F43="","",+U12消化表【前期】〇!F43)</f>
        <v/>
      </c>
      <c r="AG23" s="53" t="str">
        <f>IF(AND($AF23="",$AF23=""),"",IF($AF23&gt;$AH23,"○",IF($AF23=$AH23,"△",IF($AF23&lt;$AH23,"●"))))</f>
        <v/>
      </c>
      <c r="AH23" s="54" t="str">
        <f>IF(+U12消化表【前期】〇!H43="","",+U12消化表【前期】〇!H43)</f>
        <v/>
      </c>
      <c r="AI23" s="347"/>
      <c r="AJ23" s="347"/>
      <c r="AK23" s="347"/>
      <c r="AL23" s="347"/>
      <c r="AM23" s="347"/>
      <c r="AN23" s="347"/>
      <c r="AO23" s="347"/>
      <c r="AP23" s="347"/>
      <c r="AQ23" s="365"/>
      <c r="AR23" s="55">
        <f>COUNTIF(E23:AE23,"○")*3</f>
        <v>6</v>
      </c>
      <c r="AS23" s="55">
        <f>COUNTIF(E23:AE23,"△")*1</f>
        <v>0</v>
      </c>
      <c r="AT23" s="55">
        <f>COUNTIF(E23:AE23,"●")*0</f>
        <v>0</v>
      </c>
      <c r="AU23" s="50" t="str">
        <f>C20</f>
        <v>峡田ヴァリアンツ</v>
      </c>
      <c r="AV23" s="50"/>
      <c r="AW23" s="43"/>
      <c r="AX23" s="366"/>
    </row>
    <row r="24" spans="1:50" ht="20.100000000000001" customHeight="1">
      <c r="A24" s="367" t="str">
        <f t="shared" ref="A24" si="26">+$AI$1</f>
        <v>c</v>
      </c>
      <c r="B24" s="378">
        <v>6</v>
      </c>
      <c r="C24" s="394" t="str">
        <f>+U12消化表【前期】〇!I8</f>
        <v>梅田キッカーズ</v>
      </c>
      <c r="D24" s="395"/>
      <c r="E24" s="384">
        <f>IF(AND($T$4=""),"",$T$4)</f>
        <v>45550</v>
      </c>
      <c r="F24" s="385"/>
      <c r="G24" s="386"/>
      <c r="H24" s="384">
        <f>IF(AND($T$8=""),"",$T$8)</f>
        <v>45571</v>
      </c>
      <c r="I24" s="385"/>
      <c r="J24" s="386"/>
      <c r="K24" s="384">
        <f>IF(AND($T$12=""),"",$T$12)</f>
        <v>45550</v>
      </c>
      <c r="L24" s="385"/>
      <c r="M24" s="386"/>
      <c r="N24" s="384">
        <f>IF(AND($T$16=""),"",$T$16)</f>
        <v>45606</v>
      </c>
      <c r="O24" s="385"/>
      <c r="P24" s="386"/>
      <c r="Q24" s="384">
        <f>IF(AND($T$20=""),"",$T$20)</f>
        <v>45606</v>
      </c>
      <c r="R24" s="385"/>
      <c r="S24" s="386"/>
      <c r="T24" s="369"/>
      <c r="U24" s="370"/>
      <c r="V24" s="371"/>
      <c r="W24" s="387">
        <f>+U12消化表【前期】〇!L4</f>
        <v>45557</v>
      </c>
      <c r="X24" s="361"/>
      <c r="Y24" s="362"/>
      <c r="Z24" s="387">
        <f>+U12消化表【前期】〇!L5</f>
        <v>45571</v>
      </c>
      <c r="AA24" s="361"/>
      <c r="AB24" s="362"/>
      <c r="AC24" s="387">
        <f>+U12消化表【前期】〇!L6</f>
        <v>0</v>
      </c>
      <c r="AD24" s="361"/>
      <c r="AE24" s="362"/>
      <c r="AF24" s="387">
        <f>+U12消化表【前期】〇!L7</f>
        <v>0</v>
      </c>
      <c r="AG24" s="361"/>
      <c r="AH24" s="362"/>
      <c r="AI24" s="345">
        <f>IF(AND($F27="",$I27="",$L27="",$O27="",$R27="",$U27="",$X27="",$AA27="",$AD27="",$AG27=""),"",SUM((COUNTIF($E27:$AH27,"○")),(COUNTIF($E27:$AH27,"●")),(COUNTIF($E27:$AH27,"△"))))</f>
        <v>7</v>
      </c>
      <c r="AJ24" s="345">
        <f>IF(AND($F27="",$I27="",$L27="",$O27="",$R27="",$U27="",$X27="",$AA27="",$AD27="",$AG27=""),"",SUM($AR27:$AT27))</f>
        <v>11</v>
      </c>
      <c r="AK24" s="345">
        <f>IF(AND($F27="",$I27="",$L27="",$O27="",$R27="",$U27="",$X27="",$AA27="",$AD27="",$AG27=""),"",COUNTIF(E27:AH27,"○"))</f>
        <v>3</v>
      </c>
      <c r="AL24" s="345">
        <f>IF(AND($F27="",$I27="",$L27="",$O27="",$R27="",$U27="",$X27="",$AA27="",$AD27="",$AG27=""),"",COUNTIF(E27:AH27,"●"))</f>
        <v>2</v>
      </c>
      <c r="AM24" s="345">
        <f>IF(AND($F27="",$I27="",$L27="",$O27="",$R27="",$U27="",$X27="",$AA27="",$AD27="",$AG27=""),"",COUNTIF(E27:AH27,"△"))</f>
        <v>2</v>
      </c>
      <c r="AN24" s="345">
        <f>IF(AND($E27="",$H27="",$K27="",$N27="",$Q27="",$T27="",$W27="",$Z27="",$AC27="",$AF27=""),"",SUM($E27,$H27,$K27,$N27,$Q27,$T27,$W27,$Z27,$AC27,$AF27))</f>
        <v>9</v>
      </c>
      <c r="AO24" s="345">
        <f>IF(AND($G27="",$J27="",$M27="",$P27="",$S27="",$V27="",$Y27="",$AB27="",$AE27="",$AH27=""),"",SUM($G27,$J27,$M27,$P27,$S27,$V27,$Y27,$AB27,$AE27,$AH27))</f>
        <v>7</v>
      </c>
      <c r="AP24" s="345">
        <f t="shared" ref="AP24" si="27">IF(AND($AN24="",$AO24=""),"",($AN24-$AO24))</f>
        <v>2</v>
      </c>
      <c r="AQ24" s="363">
        <f>IF(AND($AI24=""),"",RANK(AX24,AX$4:AX$42))</f>
        <v>5</v>
      </c>
      <c r="AR24" s="48"/>
      <c r="AS24" s="48"/>
      <c r="AT24" s="49"/>
      <c r="AU24" s="50"/>
      <c r="AV24" s="50"/>
      <c r="AW24" s="43"/>
      <c r="AX24" s="366">
        <f t="shared" ref="AX24" si="28">IFERROR(AJ24+AP24*0.01,"")</f>
        <v>11.02</v>
      </c>
    </row>
    <row r="25" spans="1:50" ht="20.100000000000001" customHeight="1">
      <c r="A25" s="367"/>
      <c r="B25" s="379"/>
      <c r="C25" s="396"/>
      <c r="D25" s="397"/>
      <c r="E25" s="381" t="str">
        <f>IF(AND($T$5=""),"",$T$5)</f>
        <v>足立総合グランド</v>
      </c>
      <c r="F25" s="382"/>
      <c r="G25" s="383"/>
      <c r="H25" s="381" t="str">
        <f>IF(AND($T$9=""),"",$T$9)</f>
        <v>墨田少年グランド</v>
      </c>
      <c r="I25" s="382"/>
      <c r="J25" s="383"/>
      <c r="K25" s="381" t="str">
        <f>IF(AND($T$13=""),"",$T$13)</f>
        <v>足立総合グランド</v>
      </c>
      <c r="L25" s="382"/>
      <c r="M25" s="383"/>
      <c r="N25" s="381" t="str">
        <f>IF(AND($T$17=""),"",$T$17)</f>
        <v>台東グランド</v>
      </c>
      <c r="O25" s="382"/>
      <c r="P25" s="383"/>
      <c r="Q25" s="381" t="str">
        <f>IF(AND($T$21=""),"",$T$21)</f>
        <v>台東グランド</v>
      </c>
      <c r="R25" s="382"/>
      <c r="S25" s="383"/>
      <c r="T25" s="372"/>
      <c r="U25" s="373"/>
      <c r="V25" s="374"/>
      <c r="W25" s="348" t="str">
        <f>+U12消化表【前期】〇!T4</f>
        <v>東尾久運動場</v>
      </c>
      <c r="X25" s="349"/>
      <c r="Y25" s="350"/>
      <c r="Z25" s="348" t="str">
        <f>+U12消化表【前期】〇!T5</f>
        <v>墨田少年グランド</v>
      </c>
      <c r="AA25" s="349"/>
      <c r="AB25" s="350"/>
      <c r="AC25" s="348">
        <f>+U12消化表【前期】〇!T6</f>
        <v>0</v>
      </c>
      <c r="AD25" s="349"/>
      <c r="AE25" s="350"/>
      <c r="AF25" s="348">
        <f>+U12消化表【前期】〇!T7</f>
        <v>0</v>
      </c>
      <c r="AG25" s="349"/>
      <c r="AH25" s="350"/>
      <c r="AI25" s="346"/>
      <c r="AJ25" s="346"/>
      <c r="AK25" s="346"/>
      <c r="AL25" s="346"/>
      <c r="AM25" s="346"/>
      <c r="AN25" s="346"/>
      <c r="AO25" s="346"/>
      <c r="AP25" s="346"/>
      <c r="AQ25" s="364"/>
      <c r="AR25" s="48"/>
      <c r="AS25" s="48"/>
      <c r="AT25" s="49"/>
      <c r="AU25" s="50"/>
      <c r="AV25" s="50"/>
      <c r="AW25" s="43"/>
      <c r="AX25" s="366"/>
    </row>
    <row r="26" spans="1:50" ht="20.100000000000001" customHeight="1">
      <c r="A26" s="367"/>
      <c r="B26" s="379"/>
      <c r="C26" s="396"/>
      <c r="D26" s="397"/>
      <c r="E26" s="381">
        <f>IF(AND($T$6=""),"",$T$6)</f>
        <v>0.39583333333333331</v>
      </c>
      <c r="F26" s="382"/>
      <c r="G26" s="383"/>
      <c r="H26" s="381">
        <f>IF(AND($T$10=""),"",$T$10)</f>
        <v>0.5</v>
      </c>
      <c r="I26" s="382"/>
      <c r="J26" s="383"/>
      <c r="K26" s="381">
        <f>IF(AND($T$14=""),"",$T$14)</f>
        <v>0.50694444444444442</v>
      </c>
      <c r="L26" s="382"/>
      <c r="M26" s="383"/>
      <c r="N26" s="381">
        <f>IF(AND($T$18=""),"",$T$18)</f>
        <v>0.375</v>
      </c>
      <c r="O26" s="382"/>
      <c r="P26" s="383"/>
      <c r="Q26" s="381">
        <f>IF(AND($T$22=""),"",$T$22)</f>
        <v>0.43055555555555558</v>
      </c>
      <c r="R26" s="382"/>
      <c r="S26" s="383"/>
      <c r="T26" s="372"/>
      <c r="U26" s="373"/>
      <c r="V26" s="374"/>
      <c r="W26" s="348">
        <f>+U12消化表【前期】〇!M4</f>
        <v>0.61111111111111116</v>
      </c>
      <c r="X26" s="349"/>
      <c r="Y26" s="350"/>
      <c r="Z26" s="348">
        <f>+U12消化表【前期】〇!M5</f>
        <v>0.41666666666666669</v>
      </c>
      <c r="AA26" s="349"/>
      <c r="AB26" s="350"/>
      <c r="AC26" s="348">
        <f>+U12消化表【前期】〇!M6</f>
        <v>0</v>
      </c>
      <c r="AD26" s="349"/>
      <c r="AE26" s="350"/>
      <c r="AF26" s="348">
        <f>+U12消化表【前期】〇!M7</f>
        <v>0</v>
      </c>
      <c r="AG26" s="349"/>
      <c r="AH26" s="350"/>
      <c r="AI26" s="346"/>
      <c r="AJ26" s="346"/>
      <c r="AK26" s="346"/>
      <c r="AL26" s="346"/>
      <c r="AM26" s="346"/>
      <c r="AN26" s="346"/>
      <c r="AO26" s="346"/>
      <c r="AP26" s="346"/>
      <c r="AQ26" s="364"/>
      <c r="AR26" s="48"/>
      <c r="AS26" s="48"/>
      <c r="AT26" s="49"/>
      <c r="AU26" s="50"/>
      <c r="AV26" s="50"/>
      <c r="AW26" s="43"/>
      <c r="AX26" s="366"/>
    </row>
    <row r="27" spans="1:50" ht="24" customHeight="1">
      <c r="A27" s="368"/>
      <c r="B27" s="380"/>
      <c r="C27" s="398"/>
      <c r="D27" s="399"/>
      <c r="E27" s="57">
        <f>IF(AND($V$7=""),"",$V$7)</f>
        <v>0</v>
      </c>
      <c r="F27" s="53" t="str">
        <f>IF(AND($E27="",$G27=""),"",IF($E27&gt;$G27,"○",IF($E27=$G27,"△",IF($E27&lt;$G27,"●"))))</f>
        <v>△</v>
      </c>
      <c r="G27" s="58">
        <f>IF(AND($T$7=""),"",$T$7)</f>
        <v>0</v>
      </c>
      <c r="H27" s="57">
        <f>IF(AND(V$11=""),"",V$11)</f>
        <v>1</v>
      </c>
      <c r="I27" s="53" t="str">
        <f>IF(AND($H27="",$J27=""),"",IF($H27&gt;$J27,"○",IF($H27=$J27,"△",IF($H27&lt;$J27,"●"))))</f>
        <v>●</v>
      </c>
      <c r="J27" s="58">
        <f>IF(AND(T$11=""),"",T$11)</f>
        <v>3</v>
      </c>
      <c r="K27" s="57">
        <f>IF(AND($V$15=""),"",$V$15)</f>
        <v>2</v>
      </c>
      <c r="L27" s="53" t="str">
        <f>IF(AND($K27="",$M27=""),"",IF($K27&gt;$M27,"○",IF($K27=$M27,"△",IF($K27&lt;$M27,"●"))))</f>
        <v>○</v>
      </c>
      <c r="M27" s="58">
        <f>IF(AND($T$15=""),"",$T$15)</f>
        <v>1</v>
      </c>
      <c r="N27" s="57">
        <f>IF(AND($V$19=""),"",$V$19)</f>
        <v>2</v>
      </c>
      <c r="O27" s="53" t="str">
        <f>IF(AND($N27="",$P27=""),"",IF($N27&gt;$P27,"○",IF($N27=$P27,"△",IF($N27&lt;$P27,"●"))))</f>
        <v>○</v>
      </c>
      <c r="P27" s="58">
        <f>IF(AND($T$19=""),"",$T$19)</f>
        <v>0</v>
      </c>
      <c r="Q27" s="57">
        <f>IF(AND($V$23=""),"",$V$23)</f>
        <v>0</v>
      </c>
      <c r="R27" s="53" t="str">
        <f>IF(AND($Q27="",$S27=""),"",IF($Q27&gt;$S27,"○",IF($Q27=$S27,"△",IF($Q27&lt;$S27,"●"))))</f>
        <v>●</v>
      </c>
      <c r="S27" s="58">
        <f>IF(AND($T$23=""),"",$T$23)</f>
        <v>1</v>
      </c>
      <c r="T27" s="375"/>
      <c r="U27" s="376"/>
      <c r="V27" s="377"/>
      <c r="W27" s="52">
        <f>IF(+U12消化表【前期】〇!P4="","",+U12消化表【前期】〇!P4)</f>
        <v>3</v>
      </c>
      <c r="X27" s="53" t="str">
        <f>IF(AND($W27="",$Y27=""),"",IF($W27&gt;$Y27,"○",IF($W27=$Y27,"△",IF($W27&lt;$Y27,"●"))))</f>
        <v>○</v>
      </c>
      <c r="Y27" s="54">
        <f>IF(+U12消化表【前期】〇!R4="","",+U12消化表【前期】〇!R4)</f>
        <v>1</v>
      </c>
      <c r="Z27" s="52">
        <f>IF(+U12消化表【前期】〇!P5="","",+U12消化表【前期】〇!P5)</f>
        <v>1</v>
      </c>
      <c r="AA27" s="53" t="str">
        <f>IF(AND($Z27="",$AB27=""),"",IF($Z27&gt;$AB27,"○",IF($Z27=$AB27,"△",IF($Z27&lt;$AB27,"●"))))</f>
        <v>△</v>
      </c>
      <c r="AB27" s="54">
        <f>IF(+U12消化表【前期】〇!R5="","",+U12消化表【前期】〇!R5)</f>
        <v>1</v>
      </c>
      <c r="AC27" s="52" t="str">
        <f>IF(+U12消化表【前期】〇!P6="","",+U12消化表【前期】〇!P6)</f>
        <v/>
      </c>
      <c r="AD27" s="53" t="str">
        <f>IF(AND($AC27="",$AE27=""),"",IF($AC27&gt;$AE27,"○",IF($AC27=$AE27,"△",IF($AC27&lt;$AE27,"●"))))</f>
        <v/>
      </c>
      <c r="AE27" s="54" t="str">
        <f>IF(+U12消化表【前期】〇!R6="","",+U12消化表【前期】〇!R6)</f>
        <v/>
      </c>
      <c r="AF27" s="52" t="str">
        <f>IF(+U12消化表【前期】〇!P7="","",+U12消化表【前期】〇!P7)</f>
        <v/>
      </c>
      <c r="AG27" s="53" t="str">
        <f>IF(AND($AF27="",$AF27=""),"",IF($AF27&gt;$AH27,"○",IF($AF27=$AH27,"△",IF($AF27&lt;$AH27,"●"))))</f>
        <v/>
      </c>
      <c r="AH27" s="54" t="str">
        <f>IF(+U12消化表【前期】〇!R7="","",+U12消化表【前期】〇!R7)</f>
        <v/>
      </c>
      <c r="AI27" s="347"/>
      <c r="AJ27" s="347"/>
      <c r="AK27" s="347"/>
      <c r="AL27" s="347"/>
      <c r="AM27" s="347"/>
      <c r="AN27" s="347"/>
      <c r="AO27" s="347"/>
      <c r="AP27" s="347"/>
      <c r="AQ27" s="365"/>
      <c r="AR27" s="55">
        <f>COUNTIF(E27:AE27,"○")*3</f>
        <v>9</v>
      </c>
      <c r="AS27" s="55">
        <f>COUNTIF(E27:AE27,"△")*1</f>
        <v>2</v>
      </c>
      <c r="AT27" s="55">
        <f>COUNTIF(E27:AE27,"●")*0</f>
        <v>0</v>
      </c>
      <c r="AU27" s="50" t="str">
        <f>C24</f>
        <v>梅田キッカーズ</v>
      </c>
      <c r="AV27" s="50"/>
      <c r="AW27" s="43"/>
      <c r="AX27" s="366"/>
    </row>
    <row r="28" spans="1:50" ht="20.100000000000001" customHeight="1">
      <c r="A28" s="367" t="str">
        <f t="shared" ref="A28" si="29">+$AI$1</f>
        <v>c</v>
      </c>
      <c r="B28" s="378">
        <v>7</v>
      </c>
      <c r="C28" s="394" t="str">
        <f>+U12消化表【前期】〇!I9</f>
        <v>荒川サッカークラブ</v>
      </c>
      <c r="D28" s="395"/>
      <c r="E28" s="384">
        <f>IF(AND($W$4=""),"",$W$4)</f>
        <v>45550</v>
      </c>
      <c r="F28" s="385"/>
      <c r="G28" s="386"/>
      <c r="H28" s="384">
        <f>IF(AND($W$8=""),"",$W$8)</f>
        <v>45592</v>
      </c>
      <c r="I28" s="385"/>
      <c r="J28" s="386"/>
      <c r="K28" s="384">
        <f>IF(AND($W$12=""),"",$W$12)</f>
        <v>45550</v>
      </c>
      <c r="L28" s="385"/>
      <c r="M28" s="386"/>
      <c r="N28" s="384">
        <f>IF(AND($W$16=""),"",$W$16)</f>
        <v>45571</v>
      </c>
      <c r="O28" s="385"/>
      <c r="P28" s="386"/>
      <c r="Q28" s="384">
        <f>IF(AND($W$20=""),"",$W$20)</f>
        <v>45592</v>
      </c>
      <c r="R28" s="385"/>
      <c r="S28" s="386"/>
      <c r="T28" s="384">
        <f>IF(AND($W$24=""),"",$W$24)</f>
        <v>45557</v>
      </c>
      <c r="U28" s="385"/>
      <c r="V28" s="386"/>
      <c r="W28" s="369"/>
      <c r="X28" s="370"/>
      <c r="Y28" s="371"/>
      <c r="Z28" s="387">
        <f>+U12消化表【前期】〇!L9</f>
        <v>45571</v>
      </c>
      <c r="AA28" s="361"/>
      <c r="AB28" s="362"/>
      <c r="AC28" s="387">
        <f>+U12消化表【前期】〇!L10</f>
        <v>0</v>
      </c>
      <c r="AD28" s="361"/>
      <c r="AE28" s="362"/>
      <c r="AF28" s="387">
        <f>+U12消化表【前期】〇!L12</f>
        <v>0</v>
      </c>
      <c r="AG28" s="361"/>
      <c r="AH28" s="362"/>
      <c r="AI28" s="345">
        <f>IF(AND($F31="",$I31="",$L31="",$O31="",$R31="",$U31="",$X31="",$AA31="",$AD31="",$AG31=""),"",SUM((COUNTIF($E31:$AH31,"○")),(COUNTIF($E31:$AH31,"●")),(COUNTIF($E31:$AH31,"△"))))</f>
        <v>7</v>
      </c>
      <c r="AJ28" s="345">
        <f>IF(AND($F31="",$I31="",$L31="",$O31="",$R31="",$U31="",$X31="",$AA31="",$AD31="",$AG31=""),"",SUM($AR31:$AT31))</f>
        <v>12</v>
      </c>
      <c r="AK28" s="345">
        <f>IF(AND($F31="",$I31="",$L31="",$O31="",$R31="",$U31="",$X31="",$AA31="",$AD31="",$AG31=""),"",COUNTIF(E31:AH31,"○"))</f>
        <v>4</v>
      </c>
      <c r="AL28" s="345">
        <f>IF(AND($F31="",$I31="",$L31="",$O31="",$R31="",$U31="",$X31="",$AA31="",$AD31="",$AG31=""),"",COUNTIF(E31:AH31,"●"))</f>
        <v>3</v>
      </c>
      <c r="AM28" s="345">
        <f>IF(AND($F31="",$I31="",$L31="",$O31="",$R31="",$U31="",$X31="",$AA31="",$AD31="",$AG31=""),"",COUNTIF(E31:AH31,"△"))</f>
        <v>0</v>
      </c>
      <c r="AN28" s="345">
        <f>IF(AND($E31="",$H31="",$K31="",$N31="",$Q31="",$T31="",$W31="",$Z31="",$AC31="",$AF31=""),"",SUM($E31,$H31,$K31,$N31,$Q31,$T31,$W31,$Z31,$AC31,$AF31))</f>
        <v>14</v>
      </c>
      <c r="AO28" s="345">
        <f>IF(AND($G31="",$J31="",$M31="",$P31="",$S31="",$V31="",$Y31="",$AB31="",$AE31="",$AH31=""),"",SUM($G31,$J31,$M31,$P31,$S31,$V31,$Y31,$AB31,$AE31,$AH31))</f>
        <v>9</v>
      </c>
      <c r="AP28" s="345">
        <f t="shared" ref="AP28" si="30">IF(AND($AN28="",$AO28=""),"",($AN28-$AO28))</f>
        <v>5</v>
      </c>
      <c r="AQ28" s="363">
        <f>IF(AND($AI28=""),"",RANK(AX28,AX$4:AX$42))</f>
        <v>4</v>
      </c>
      <c r="AR28" s="48"/>
      <c r="AS28" s="48"/>
      <c r="AT28" s="49"/>
      <c r="AU28" s="50"/>
      <c r="AV28" s="50"/>
      <c r="AW28" s="43"/>
      <c r="AX28" s="366">
        <f t="shared" ref="AX28" si="31">IFERROR(AJ28+AP28*0.01,"")</f>
        <v>12.05</v>
      </c>
    </row>
    <row r="29" spans="1:50" ht="20.100000000000001" customHeight="1">
      <c r="A29" s="367"/>
      <c r="B29" s="379"/>
      <c r="C29" s="396"/>
      <c r="D29" s="397"/>
      <c r="E29" s="381" t="str">
        <f>IF(AND($W$5=""),"",$W$5)</f>
        <v>足立総合グランド</v>
      </c>
      <c r="F29" s="382"/>
      <c r="G29" s="383"/>
      <c r="H29" s="381" t="str">
        <f>IF(AND($W$9=""),"",$W$9)</f>
        <v>墨田少年グランド</v>
      </c>
      <c r="I29" s="382"/>
      <c r="J29" s="383"/>
      <c r="K29" s="381" t="str">
        <f>IF(AND($W$13=""),"",$W$13)</f>
        <v>足立総合グランド</v>
      </c>
      <c r="L29" s="382"/>
      <c r="M29" s="383"/>
      <c r="N29" s="381" t="str">
        <f>IF(AND($W$17=""),"",$W$17)</f>
        <v>墨田少年グランド</v>
      </c>
      <c r="O29" s="382"/>
      <c r="P29" s="383"/>
      <c r="Q29" s="381" t="str">
        <f>IF(AND($W$21=""),"",$W$21)</f>
        <v>墨田少年グランド</v>
      </c>
      <c r="R29" s="382"/>
      <c r="S29" s="383"/>
      <c r="T29" s="381" t="str">
        <f>IF(AND($W$25=""),"",$W$25)</f>
        <v>東尾久運動場</v>
      </c>
      <c r="U29" s="382"/>
      <c r="V29" s="383"/>
      <c r="W29" s="372"/>
      <c r="X29" s="373"/>
      <c r="Y29" s="374"/>
      <c r="Z29" s="348" t="str">
        <f>+U12消化表【前期】〇!T9</f>
        <v>墨田少年グランド</v>
      </c>
      <c r="AA29" s="349"/>
      <c r="AB29" s="350"/>
      <c r="AC29" s="348">
        <f>+U12消化表【前期】〇!T10</f>
        <v>0</v>
      </c>
      <c r="AD29" s="349"/>
      <c r="AE29" s="350"/>
      <c r="AF29" s="348">
        <f>+U12消化表【前期】〇!T12</f>
        <v>0</v>
      </c>
      <c r="AG29" s="349"/>
      <c r="AH29" s="350"/>
      <c r="AI29" s="346"/>
      <c r="AJ29" s="346"/>
      <c r="AK29" s="346"/>
      <c r="AL29" s="346"/>
      <c r="AM29" s="346"/>
      <c r="AN29" s="346"/>
      <c r="AO29" s="346"/>
      <c r="AP29" s="346"/>
      <c r="AQ29" s="364"/>
      <c r="AR29" s="48"/>
      <c r="AS29" s="48"/>
      <c r="AT29" s="49"/>
      <c r="AU29" s="50"/>
      <c r="AV29" s="50"/>
      <c r="AW29" s="43"/>
      <c r="AX29" s="366"/>
    </row>
    <row r="30" spans="1:50" ht="20.100000000000001" customHeight="1">
      <c r="A30" s="367"/>
      <c r="B30" s="379"/>
      <c r="C30" s="396"/>
      <c r="D30" s="397"/>
      <c r="E30" s="381">
        <f>IF(AND($W$6=""),"",$W$6)</f>
        <v>0.47916666666666669</v>
      </c>
      <c r="F30" s="382"/>
      <c r="G30" s="383"/>
      <c r="H30" s="381">
        <f>IF(AND($W$10=""),"",$W$10)</f>
        <v>0.53472222222222221</v>
      </c>
      <c r="I30" s="382"/>
      <c r="J30" s="383"/>
      <c r="K30" s="381">
        <f>IF(AND($W$14=""),"",$W$14)</f>
        <v>0.4236111111111111</v>
      </c>
      <c r="L30" s="382"/>
      <c r="M30" s="383"/>
      <c r="N30" s="381">
        <f>IF(AND($W$18=""),"",$W$18)</f>
        <v>0.52777777777777779</v>
      </c>
      <c r="O30" s="382"/>
      <c r="P30" s="383"/>
      <c r="Q30" s="381">
        <f>IF(AND($W$22=""),"",$W$22)</f>
        <v>0.59027777777777779</v>
      </c>
      <c r="R30" s="382"/>
      <c r="S30" s="383"/>
      <c r="T30" s="381">
        <f>IF(AND($W$26=""),"",$W$26)</f>
        <v>0.61111111111111116</v>
      </c>
      <c r="U30" s="382"/>
      <c r="V30" s="383"/>
      <c r="W30" s="372"/>
      <c r="X30" s="373"/>
      <c r="Y30" s="374"/>
      <c r="Z30" s="348">
        <f>+U12消化表【前期】〇!M9</f>
        <v>0.47222222222222221</v>
      </c>
      <c r="AA30" s="349"/>
      <c r="AB30" s="350"/>
      <c r="AC30" s="348">
        <f>+U12消化表【前期】〇!M10</f>
        <v>0</v>
      </c>
      <c r="AD30" s="349"/>
      <c r="AE30" s="350"/>
      <c r="AF30" s="348">
        <f>+U12消化表【前期】〇!M12</f>
        <v>0</v>
      </c>
      <c r="AG30" s="349"/>
      <c r="AH30" s="350"/>
      <c r="AI30" s="346"/>
      <c r="AJ30" s="346"/>
      <c r="AK30" s="346"/>
      <c r="AL30" s="346"/>
      <c r="AM30" s="346"/>
      <c r="AN30" s="346"/>
      <c r="AO30" s="346"/>
      <c r="AP30" s="346"/>
      <c r="AQ30" s="364"/>
      <c r="AR30" s="48"/>
      <c r="AS30" s="48"/>
      <c r="AT30" s="49"/>
      <c r="AU30" s="50"/>
      <c r="AV30" s="50"/>
      <c r="AW30" s="43"/>
      <c r="AX30" s="366"/>
    </row>
    <row r="31" spans="1:50" ht="24" customHeight="1">
      <c r="A31" s="368"/>
      <c r="B31" s="380"/>
      <c r="C31" s="398"/>
      <c r="D31" s="399"/>
      <c r="E31" s="57">
        <f>IF(AND($Y$7=""),"",$Y$7)</f>
        <v>3</v>
      </c>
      <c r="F31" s="53" t="str">
        <f>IF(AND($E31="",$G31=""),"",IF($E31&gt;$G31,"○",IF($E31=$G31,"△",IF($E31&lt;$G31,"●"))))</f>
        <v>○</v>
      </c>
      <c r="G31" s="58">
        <f>IF(AND($W$7=""),"",$W$7)</f>
        <v>0</v>
      </c>
      <c r="H31" s="57">
        <f>IF(AND(Y$11=""),"",Y$11)</f>
        <v>0</v>
      </c>
      <c r="I31" s="53" t="str">
        <f>IF(AND($H31="",$J31=""),"",IF($H31&gt;$J31,"○",IF($H31=$J31,"△",IF($H31&lt;$J31,"●"))))</f>
        <v>●</v>
      </c>
      <c r="J31" s="58">
        <f>IF(AND(W$11=""),"",W$11)</f>
        <v>3</v>
      </c>
      <c r="K31" s="57">
        <f>IF(AND($Y$15=""),"",$Y$15)</f>
        <v>3</v>
      </c>
      <c r="L31" s="53" t="str">
        <f>IF(AND($K31="",$M31=""),"",IF($K31&gt;$M31,"○",IF($K31=$M31,"△",IF($K31&lt;$M31,"●"))))</f>
        <v>○</v>
      </c>
      <c r="M31" s="58">
        <f>IF(AND($W$15=""),"",$W$15)</f>
        <v>0</v>
      </c>
      <c r="N31" s="57">
        <f>IF(AND($Y$19=""),"",$Y$19)</f>
        <v>6</v>
      </c>
      <c r="O31" s="53" t="str">
        <f>IF(AND($N31="",$P31=""),"",IF($N31&gt;$P31,"○",IF($N31=$P31,"△",IF($N31&lt;$P31,"●"))))</f>
        <v>○</v>
      </c>
      <c r="P31" s="58">
        <f>IF(AND($W$19=""),"",$W$19)</f>
        <v>1</v>
      </c>
      <c r="Q31" s="57">
        <f>IF(AND($Y$23=""),"",$Y$23)</f>
        <v>1</v>
      </c>
      <c r="R31" s="53" t="str">
        <f>IF(AND($Q31="",$S31=""),"",IF($Q31&gt;$S31,"○",IF($Q31=$S31,"△",IF($Q31&lt;$S31,"●"))))</f>
        <v>○</v>
      </c>
      <c r="S31" s="58">
        <f>IF(AND($W$23=""),"",$W$23)</f>
        <v>0</v>
      </c>
      <c r="T31" s="57">
        <f>IF(AND($Y$27=""),"",$Y$27)</f>
        <v>1</v>
      </c>
      <c r="U31" s="53" t="str">
        <f>IF(AND($T31="",$V31=""),"",IF($T31&gt;$V31,"○",IF($T31=$V31,"△",IF($T31&lt;$V31,"●"))))</f>
        <v>●</v>
      </c>
      <c r="V31" s="58">
        <f>IF(AND($W$27=""),"",$W$27)</f>
        <v>3</v>
      </c>
      <c r="W31" s="375"/>
      <c r="X31" s="376"/>
      <c r="Y31" s="377"/>
      <c r="Z31" s="52">
        <f>IF(+U12消化表【前期】〇!P9="","",+U12消化表【前期】〇!P9)</f>
        <v>0</v>
      </c>
      <c r="AA31" s="53" t="str">
        <f>IF(AND($Z31="",$AB31=""),"",IF($Z31&gt;$AB31,"○",IF($Z31=$AB31,"△",IF($Z31&lt;$AB31,"●"))))</f>
        <v>●</v>
      </c>
      <c r="AB31" s="54">
        <f>IF(+U12消化表【前期】〇!R9="","",+U12消化表【前期】〇!R9)</f>
        <v>2</v>
      </c>
      <c r="AC31" s="52" t="str">
        <f>IF(+U12消化表【前期】〇!P10="","",+U12消化表【前期】〇!P10)</f>
        <v/>
      </c>
      <c r="AD31" s="53" t="str">
        <f>IF(AND($AC31="",$AE31=""),"",IF($AC31&gt;$AE31,"○",IF($AC31=$AE31,"△",IF($AC31&lt;$AE31,"●"))))</f>
        <v/>
      </c>
      <c r="AE31" s="54" t="str">
        <f>IF(+U12消化表【前期】〇!R10="","",+U12消化表【前期】〇!R10)</f>
        <v/>
      </c>
      <c r="AF31" s="52" t="str">
        <f>IF(+U12消化表【前期】〇!P12="","",+U12消化表【前期】〇!P12)</f>
        <v/>
      </c>
      <c r="AG31" s="53" t="str">
        <f>IF(AND($AF31="",$AF31=""),"",IF($AF31&gt;$AH31,"○",IF($AF31=$AH31,"△",IF($AF31&lt;$AH31,"●"))))</f>
        <v/>
      </c>
      <c r="AH31" s="54" t="str">
        <f>IF(+U12消化表【前期】〇!R12="","",+U12消化表【前期】〇!R12)</f>
        <v/>
      </c>
      <c r="AI31" s="347"/>
      <c r="AJ31" s="347"/>
      <c r="AK31" s="347"/>
      <c r="AL31" s="347"/>
      <c r="AM31" s="347"/>
      <c r="AN31" s="347"/>
      <c r="AO31" s="347"/>
      <c r="AP31" s="347"/>
      <c r="AQ31" s="365"/>
      <c r="AR31" s="55">
        <f>COUNTIF(E31:AE31,"○")*3</f>
        <v>12</v>
      </c>
      <c r="AS31" s="55">
        <f>COUNTIF(E31:AE31,"△")*1</f>
        <v>0</v>
      </c>
      <c r="AT31" s="55">
        <f>COUNTIF(E31:AE31,"●")*0</f>
        <v>0</v>
      </c>
      <c r="AU31" s="50" t="str">
        <f>C28</f>
        <v>荒川サッカークラブ</v>
      </c>
      <c r="AV31" s="50"/>
      <c r="AW31" s="43"/>
      <c r="AX31" s="366"/>
    </row>
    <row r="32" spans="1:50" ht="20.100000000000001" customHeight="1">
      <c r="A32" s="367" t="str">
        <f t="shared" ref="A32" si="32">+$AI$1</f>
        <v>c</v>
      </c>
      <c r="B32" s="378">
        <v>8</v>
      </c>
      <c r="C32" s="394" t="str">
        <f>+U12消化表【前期】〇!I10</f>
        <v>東加平キッカーズ</v>
      </c>
      <c r="D32" s="395"/>
      <c r="E32" s="384">
        <f>IF(AND($Z$4=""),"",$Z$4)</f>
        <v>45536</v>
      </c>
      <c r="F32" s="385"/>
      <c r="G32" s="386"/>
      <c r="H32" s="384">
        <f>IF(AND($Z$8=""),"",$Z$8)</f>
        <v>45550</v>
      </c>
      <c r="I32" s="385"/>
      <c r="J32" s="386"/>
      <c r="K32" s="384">
        <f>IF(AND($Z$12=""),"",$Z$12)</f>
        <v>45592</v>
      </c>
      <c r="L32" s="385"/>
      <c r="M32" s="386"/>
      <c r="N32" s="384">
        <f>IF(AND($Z$16=""),"",$Z$16)</f>
        <v>45550</v>
      </c>
      <c r="O32" s="385"/>
      <c r="P32" s="386"/>
      <c r="Q32" s="384">
        <f>IF(AND($Z$20=""),"",$Z$20)</f>
        <v>45536</v>
      </c>
      <c r="R32" s="385"/>
      <c r="S32" s="386"/>
      <c r="T32" s="384">
        <f>IF(AND($Z$24=""),"",$Z$24)</f>
        <v>45571</v>
      </c>
      <c r="U32" s="385"/>
      <c r="V32" s="386"/>
      <c r="W32" s="384">
        <f>IF(AND($Z$28=""),"",$Z$28)</f>
        <v>45571</v>
      </c>
      <c r="X32" s="385"/>
      <c r="Y32" s="386"/>
      <c r="Z32" s="369"/>
      <c r="AA32" s="370"/>
      <c r="AB32" s="371"/>
      <c r="AC32" s="387">
        <f>+U12消化表【前期】〇!L13</f>
        <v>0</v>
      </c>
      <c r="AD32" s="361"/>
      <c r="AE32" s="362"/>
      <c r="AF32" s="387">
        <f>+U12消化表【前期】〇!L11</f>
        <v>0</v>
      </c>
      <c r="AG32" s="361"/>
      <c r="AH32" s="362"/>
      <c r="AI32" s="345">
        <f>IF(AND($F35="",$I35="",$L35="",$O35="",$R35="",$U35="",$X35="",$AA35="",$AD35="",$AG35=""),"",SUM((COUNTIF($E35:$AH35,"○")),(COUNTIF($E35:$AH35,"●")),(COUNTIF($E35:$AH35,"△"))))</f>
        <v>7</v>
      </c>
      <c r="AJ32" s="345">
        <f>IF(AND($F35="",$I35="",$L35="",$O35="",$R35="",$U35="",$X35="",$AA35="",$AD35="",$AG35=""),"",SUM($AR35:$AT35))</f>
        <v>14</v>
      </c>
      <c r="AK32" s="345">
        <f>IF(AND($F35="",$I35="",$L35="",$O35="",$R35="",$U35="",$X35="",$AA35="",$AD35="",$AG35=""),"",COUNTIF(E35:AH35,"○"))</f>
        <v>4</v>
      </c>
      <c r="AL32" s="345">
        <f>IF(AND($F35="",$I35="",$L35="",$O35="",$R35="",$U35="",$X35="",$AA35="",$AD35="",$AG35=""),"",COUNTIF(E35:AH35,"●"))</f>
        <v>1</v>
      </c>
      <c r="AM32" s="345">
        <f>IF(AND($F35="",$I35="",$L35="",$O35="",$R35="",$U35="",$X35="",$AA35="",$AD35="",$AG35=""),"",COUNTIF(E35:AH35,"△"))</f>
        <v>2</v>
      </c>
      <c r="AN32" s="345">
        <f>IF(AND($E35="",$H35="",$K35="",$N35="",$Q35="",$T35="",$W35="",$Z35="",$AC35="",$AF35=""),"",SUM($E35,$H35,$K35,$N35,$Q35,$T35,$W35,$Z35,$AC35,$AF35))</f>
        <v>11</v>
      </c>
      <c r="AO32" s="345">
        <f>IF(AND($G35="",$J35="",$M35="",$P35="",$S35="",$V35="",$Y35="",$AB35="",$AE35="",$AH35=""),"",SUM($G35,$J35,$M35,$P35,$S35,$V35,$Y35,$AB35,$AE35,$AH35))</f>
        <v>3</v>
      </c>
      <c r="AP32" s="345">
        <f t="shared" ref="AP32" si="33">IF(AND($AN32="",$AO32=""),"",($AN32-$AO32))</f>
        <v>8</v>
      </c>
      <c r="AQ32" s="363">
        <f>IF(AND($AI32=""),"",RANK(AX32,AX$4:AX$42))</f>
        <v>2</v>
      </c>
      <c r="AR32" s="48"/>
      <c r="AS32" s="48"/>
      <c r="AT32" s="49"/>
      <c r="AU32" s="50"/>
      <c r="AV32" s="50"/>
      <c r="AW32" s="43"/>
      <c r="AX32" s="366">
        <f t="shared" ref="AX32" si="34">IFERROR(AJ32+AP32*0.01,"")</f>
        <v>14.08</v>
      </c>
    </row>
    <row r="33" spans="1:50" ht="20.100000000000001" customHeight="1">
      <c r="A33" s="367"/>
      <c r="B33" s="379"/>
      <c r="C33" s="396"/>
      <c r="D33" s="397"/>
      <c r="E33" s="381" t="str">
        <f>IF(AND($Z$5=""),"",$Z$5)</f>
        <v>東尾久運動場</v>
      </c>
      <c r="F33" s="382"/>
      <c r="G33" s="383"/>
      <c r="H33" s="381" t="str">
        <f>IF(AND($Z$9=""),"",$Z$9)</f>
        <v>足立総合グランド</v>
      </c>
      <c r="I33" s="382"/>
      <c r="J33" s="383"/>
      <c r="K33" s="381" t="str">
        <f>IF(AND($Z$13=""),"",$Z$13)</f>
        <v>墨田少年グランド</v>
      </c>
      <c r="L33" s="382"/>
      <c r="M33" s="383"/>
      <c r="N33" s="381" t="str">
        <f>IF(AND($Z$17=""),"",$Z$17)</f>
        <v>足立総合グランド</v>
      </c>
      <c r="O33" s="382"/>
      <c r="P33" s="383"/>
      <c r="Q33" s="381" t="str">
        <f>IF(AND($Z$21=""),"",$Z$21)</f>
        <v>東尾久運動場</v>
      </c>
      <c r="R33" s="382"/>
      <c r="S33" s="383"/>
      <c r="T33" s="381" t="str">
        <f>IF(AND($Z$25=""),"",$Z$25)</f>
        <v>墨田少年グランド</v>
      </c>
      <c r="U33" s="382"/>
      <c r="V33" s="383"/>
      <c r="W33" s="381" t="str">
        <f>IF(AND($Z$29=""),"",$Z$29)</f>
        <v>墨田少年グランド</v>
      </c>
      <c r="X33" s="382"/>
      <c r="Y33" s="383"/>
      <c r="Z33" s="372"/>
      <c r="AA33" s="373"/>
      <c r="AB33" s="374"/>
      <c r="AC33" s="348">
        <f>+U12消化表【前期】〇!T13</f>
        <v>0</v>
      </c>
      <c r="AD33" s="349"/>
      <c r="AE33" s="350"/>
      <c r="AF33" s="348">
        <f>+U12消化表【前期】〇!T11</f>
        <v>0</v>
      </c>
      <c r="AG33" s="349"/>
      <c r="AH33" s="350"/>
      <c r="AI33" s="346"/>
      <c r="AJ33" s="346"/>
      <c r="AK33" s="346"/>
      <c r="AL33" s="346"/>
      <c r="AM33" s="346"/>
      <c r="AN33" s="346"/>
      <c r="AO33" s="346"/>
      <c r="AP33" s="346"/>
      <c r="AQ33" s="364"/>
      <c r="AR33" s="48"/>
      <c r="AS33" s="48"/>
      <c r="AT33" s="49"/>
      <c r="AU33" s="50"/>
      <c r="AV33" s="50"/>
      <c r="AW33" s="43"/>
      <c r="AX33" s="366"/>
    </row>
    <row r="34" spans="1:50" ht="20.100000000000001" customHeight="1">
      <c r="A34" s="367"/>
      <c r="B34" s="379"/>
      <c r="C34" s="396"/>
      <c r="D34" s="397"/>
      <c r="E34" s="381">
        <f>IF(AND($Z$6=""),"",$Z$6)</f>
        <v>0.44791666666666669</v>
      </c>
      <c r="F34" s="382"/>
      <c r="G34" s="383"/>
      <c r="H34" s="381">
        <f>IF(AND($Z$10=""),"",$Z$10)</f>
        <v>0.47916666666666669</v>
      </c>
      <c r="I34" s="382"/>
      <c r="J34" s="383"/>
      <c r="K34" s="381">
        <f>IF(AND($Z$14=""),"",$Z$14)</f>
        <v>0.5625</v>
      </c>
      <c r="L34" s="382"/>
      <c r="M34" s="383"/>
      <c r="N34" s="381">
        <f>IF(AND($Z$18=""),"",$Z$18)</f>
        <v>0.4236111111111111</v>
      </c>
      <c r="O34" s="382"/>
      <c r="P34" s="383"/>
      <c r="Q34" s="381">
        <f>IF(AND($Z$22=""),"",$Z$22)</f>
        <v>0.375</v>
      </c>
      <c r="R34" s="382"/>
      <c r="S34" s="383"/>
      <c r="T34" s="381">
        <f>IF(AND($Z$26=""),"",$Z$26)</f>
        <v>0.41666666666666669</v>
      </c>
      <c r="U34" s="382"/>
      <c r="V34" s="383"/>
      <c r="W34" s="381">
        <f>IF(AND($Z$30=""),"",$Z$30)</f>
        <v>0.47222222222222221</v>
      </c>
      <c r="X34" s="382"/>
      <c r="Y34" s="383"/>
      <c r="Z34" s="372"/>
      <c r="AA34" s="373"/>
      <c r="AB34" s="374"/>
      <c r="AC34" s="348">
        <f>+U12消化表【前期】〇!M13</f>
        <v>0</v>
      </c>
      <c r="AD34" s="349"/>
      <c r="AE34" s="350"/>
      <c r="AF34" s="348">
        <f>+U12消化表【前期】〇!M11</f>
        <v>0</v>
      </c>
      <c r="AG34" s="349"/>
      <c r="AH34" s="350"/>
      <c r="AI34" s="346"/>
      <c r="AJ34" s="346"/>
      <c r="AK34" s="346"/>
      <c r="AL34" s="346"/>
      <c r="AM34" s="346"/>
      <c r="AN34" s="346"/>
      <c r="AO34" s="346"/>
      <c r="AP34" s="346"/>
      <c r="AQ34" s="364"/>
      <c r="AR34" s="48"/>
      <c r="AS34" s="48"/>
      <c r="AT34" s="49"/>
      <c r="AU34" s="50"/>
      <c r="AV34" s="50"/>
      <c r="AW34" s="43"/>
      <c r="AX34" s="366"/>
    </row>
    <row r="35" spans="1:50" ht="24" customHeight="1">
      <c r="A35" s="368"/>
      <c r="B35" s="380"/>
      <c r="C35" s="398"/>
      <c r="D35" s="399"/>
      <c r="E35" s="57">
        <f>IF(AND($AB$7=""),"",$AB$7)</f>
        <v>2</v>
      </c>
      <c r="F35" s="53" t="str">
        <f>IF(AND($E35="",$G35=""),"",IF($E35&gt;$G35,"○",IF($E35=$G35,"△",IF($E35&lt;$G35,"●"))))</f>
        <v>○</v>
      </c>
      <c r="G35" s="58">
        <f>IF(AND($Z$7=""),"",$Z$7)</f>
        <v>0</v>
      </c>
      <c r="H35" s="57">
        <f>IF(AND(AB$11=""),"",AB$11)</f>
        <v>1</v>
      </c>
      <c r="I35" s="53" t="str">
        <f>IF(AND($H35="",$J35=""),"",IF($H35&gt;$J35,"○",IF($H35=$J35,"△",IF($H35&lt;$J35,"●"))))</f>
        <v>△</v>
      </c>
      <c r="J35" s="58">
        <f>IF(AND(Z$11=""),"",Z$11)</f>
        <v>1</v>
      </c>
      <c r="K35" s="57">
        <f>IF(AND($AB$15=""),"",$AB$15)</f>
        <v>0</v>
      </c>
      <c r="L35" s="53" t="str">
        <f>IF(AND($K35="",$M35=""),"",IF($K35&gt;$M35,"○",IF($K35=$M35,"△",IF($K35&lt;$M35,"●"))))</f>
        <v>●</v>
      </c>
      <c r="M35" s="58">
        <f>IF(AND($Z$15=""),"",$Z$15)</f>
        <v>1</v>
      </c>
      <c r="N35" s="57">
        <f>IF(AND($AB$19=""),"",$AB$19)</f>
        <v>3</v>
      </c>
      <c r="O35" s="53" t="str">
        <f>IF(AND($N35="",$P35=""),"",IF($N35&gt;$P35,"○",IF($N35=$P35,"△",IF($N35&lt;$P35,"●"))))</f>
        <v>○</v>
      </c>
      <c r="P35" s="58">
        <f>IF(AND($Z$19=""),"",$Z$19)</f>
        <v>0</v>
      </c>
      <c r="Q35" s="57">
        <f>IF(AND($AB$23=""),"",$AB$23)</f>
        <v>2</v>
      </c>
      <c r="R35" s="53" t="str">
        <f>IF(AND($Q35="",$S35=""),"",IF($Q35&gt;$S35,"○",IF($Q35=$S35,"△",IF($Q35&lt;$S35,"●"))))</f>
        <v>○</v>
      </c>
      <c r="S35" s="58">
        <f>IF(AND($Z$23=""),"",$Z$23)</f>
        <v>0</v>
      </c>
      <c r="T35" s="57">
        <f>IF(AND($AB$27=""),"",$AB$27)</f>
        <v>1</v>
      </c>
      <c r="U35" s="53" t="str">
        <f>IF(AND($T35="",$V35=""),"",IF($T35&gt;$V35,"○",IF($T35=$V35,"△",IF($T35&lt;$V35,"●"))))</f>
        <v>△</v>
      </c>
      <c r="V35" s="58">
        <f>IF(AND($Z$27=""),"",$Z$27)</f>
        <v>1</v>
      </c>
      <c r="W35" s="57">
        <f>IF(AND($AB$31=""),"",$AB$31)</f>
        <v>2</v>
      </c>
      <c r="X35" s="53" t="str">
        <f>IF(AND($W35="",$Y35=""),"",IF($W35&gt;$Y35,"○",IF($W35=$Y35,"△",IF($W35&lt;$Y35,"●"))))</f>
        <v>○</v>
      </c>
      <c r="Y35" s="58">
        <f>IF(AND($Z$31=""),"",$Z$31)</f>
        <v>0</v>
      </c>
      <c r="Z35" s="375"/>
      <c r="AA35" s="376"/>
      <c r="AB35" s="377"/>
      <c r="AC35" s="52" t="str">
        <f>IF(+U12消化表【前期】〇!P13="","",+U12消化表【前期】〇!P13)</f>
        <v/>
      </c>
      <c r="AD35" s="53" t="str">
        <f>IF(AND($AC35="",$AE35=""),"",IF($AC35&gt;$AE35,"○",IF($AC35=$AE35,"△",IF($AC35&lt;$AE35,"●"))))</f>
        <v/>
      </c>
      <c r="AE35" s="54" t="str">
        <f>IF(+U12消化表【前期】〇!R13="","",+U12消化表【前期】〇!R13)</f>
        <v/>
      </c>
      <c r="AF35" s="52" t="str">
        <f>IF(+U12消化表【前期】〇!P11="","",+U12消化表【前期】〇!P11)</f>
        <v/>
      </c>
      <c r="AG35" s="53" t="str">
        <f>IF(AND($AF35="",$AF35=""),"",IF($AF35&gt;$AH35,"○",IF($AF35=$AH35,"△",IF($AF35&lt;$AH35,"●"))))</f>
        <v/>
      </c>
      <c r="AH35" s="54" t="str">
        <f>IF(+U12消化表【前期】〇!R11="","",+U12消化表【前期】〇!R11)</f>
        <v/>
      </c>
      <c r="AI35" s="347"/>
      <c r="AJ35" s="347"/>
      <c r="AK35" s="347"/>
      <c r="AL35" s="347"/>
      <c r="AM35" s="347"/>
      <c r="AN35" s="347"/>
      <c r="AO35" s="347"/>
      <c r="AP35" s="347"/>
      <c r="AQ35" s="365"/>
      <c r="AR35" s="55">
        <f>COUNTIF(E35:AE35,"○")*3</f>
        <v>12</v>
      </c>
      <c r="AS35" s="55">
        <f>COUNTIF(E35:AE35,"△")*1</f>
        <v>2</v>
      </c>
      <c r="AT35" s="55">
        <f>COUNTIF(E35:AE35,"●")*0</f>
        <v>0</v>
      </c>
      <c r="AU35" s="50" t="str">
        <f>C32</f>
        <v>東加平キッカーズ</v>
      </c>
      <c r="AV35" s="50"/>
      <c r="AW35" s="43"/>
      <c r="AX35" s="366"/>
    </row>
    <row r="36" spans="1:50" ht="20.100000000000001" customHeight="1">
      <c r="A36" s="367" t="str">
        <f t="shared" ref="A36" si="35">+$AI$1</f>
        <v>c</v>
      </c>
      <c r="B36" s="378">
        <v>9</v>
      </c>
      <c r="C36" s="394">
        <f>+U12消化表【前期】〇!I11</f>
        <v>0</v>
      </c>
      <c r="D36" s="395"/>
      <c r="E36" s="384">
        <f>IF(AND($AC$4=""),"",$AC$4)</f>
        <v>0</v>
      </c>
      <c r="F36" s="385"/>
      <c r="G36" s="386"/>
      <c r="H36" s="384">
        <f>IF(AND($AC$8=""),"",$AC$8)</f>
        <v>0</v>
      </c>
      <c r="I36" s="385"/>
      <c r="J36" s="386"/>
      <c r="K36" s="384">
        <f>IF(AND($AC$12=""),"",$AC$12)</f>
        <v>0</v>
      </c>
      <c r="L36" s="385"/>
      <c r="M36" s="386"/>
      <c r="N36" s="384">
        <f>IF(AND($AC$16=""),"",$AC$16)</f>
        <v>0</v>
      </c>
      <c r="O36" s="385"/>
      <c r="P36" s="386"/>
      <c r="Q36" s="384">
        <f>IF(AND($AC$20=""),"",$AC$20)</f>
        <v>0</v>
      </c>
      <c r="R36" s="385"/>
      <c r="S36" s="386"/>
      <c r="T36" s="384">
        <f>IF(AND($AC$24=""),"",$AC$24)</f>
        <v>0</v>
      </c>
      <c r="U36" s="385"/>
      <c r="V36" s="386"/>
      <c r="W36" s="384">
        <f>IF(AND($AC$28=""),"",$AC$28)</f>
        <v>0</v>
      </c>
      <c r="X36" s="385"/>
      <c r="Y36" s="386"/>
      <c r="Z36" s="384">
        <f>IF(AND($AC$32=""),"",$AC$32)</f>
        <v>0</v>
      </c>
      <c r="AA36" s="385"/>
      <c r="AB36" s="386"/>
      <c r="AC36" s="369"/>
      <c r="AD36" s="370"/>
      <c r="AE36" s="371"/>
      <c r="AF36" s="387">
        <f>+U12消化表【前期】〇!L14</f>
        <v>0</v>
      </c>
      <c r="AG36" s="361"/>
      <c r="AH36" s="362"/>
      <c r="AI36" s="345" t="str">
        <f>IF(AND($F39="",$I39="",$L39="",$O39="",$R39="",$U39="",$X39="",$AA39="",$AD39="",$AG39=""),"",SUM((COUNTIF($E39:$AH39,"○")),(COUNTIF($E39:$AH39,"●")),(COUNTIF($E39:$AH39,"△"))))</f>
        <v/>
      </c>
      <c r="AJ36" s="345" t="str">
        <f>IF(AND($F39="",$I39="",$L39="",$O39="",$R39="",$U39="",$X39="",$AA39="",$AD39="",$AG39=""),"",SUM($AR39:$AT39))</f>
        <v/>
      </c>
      <c r="AK36" s="345" t="str">
        <f>IF(AND($F39="",$I39="",$L39="",$O39="",$R39="",$U39="",$X39="",$AA39="",$AD39="",$AG39=""),"",COUNTIF(E39:AH39,"○"))</f>
        <v/>
      </c>
      <c r="AL36" s="345" t="str">
        <f>IF(AND($F39="",$I39="",$L39="",$O39="",$R39="",$U39="",$X39="",$AA39="",$AD39="",$AG39=""),"",COUNTIF(E39:AH39,"●"))</f>
        <v/>
      </c>
      <c r="AM36" s="345" t="str">
        <f>IF(AND($F39="",$I39="",$L39="",$O39="",$R39="",$U39="",$X39="",$AA39="",$AD39="",$AG39=""),"",COUNTIF(E39:AH39,"△"))</f>
        <v/>
      </c>
      <c r="AN36" s="345" t="str">
        <f>IF(AND($E39="",$H39="",$K39="",$N39="",$Q39="",$T39="",$W39="",$Z39="",$AC39="",$AF39=""),"",SUM($E39,$H39,$K39,$N39,$Q39,$T39,$W39,$Z39,$AC39,$AF39))</f>
        <v/>
      </c>
      <c r="AO36" s="345" t="str">
        <f>IF(AND($G39="",$J39="",$M39="",$P39="",$S39="",$V39="",$Y39="",$AB39="",$AE39="",$AH39=""),"",SUM($G39,$J39,$M39,$P39,$S39,$V39,$Y39,$AB39,$AE39,$AH39))</f>
        <v/>
      </c>
      <c r="AP36" s="345" t="str">
        <f t="shared" ref="AP36" si="36">IF(AND($AN36="",$AO36=""),"",($AN36-$AO36))</f>
        <v/>
      </c>
      <c r="AQ36" s="363" t="str">
        <f>IF(AND($AI36=""),"",RANK(AX36,AX$4:AX$42))</f>
        <v/>
      </c>
      <c r="AR36" s="48"/>
      <c r="AS36" s="48"/>
      <c r="AT36" s="49"/>
      <c r="AU36" s="50"/>
      <c r="AV36" s="50"/>
      <c r="AW36" s="43"/>
      <c r="AX36" s="366" t="str">
        <f t="shared" ref="AX36" si="37">IFERROR(AJ36+AP36*0.01,"")</f>
        <v/>
      </c>
    </row>
    <row r="37" spans="1:50" ht="20.100000000000001" customHeight="1">
      <c r="A37" s="367"/>
      <c r="B37" s="379"/>
      <c r="C37" s="396"/>
      <c r="D37" s="397"/>
      <c r="E37" s="381">
        <f>IF(AND($AC$5=""),"",$AC$5)</f>
        <v>0</v>
      </c>
      <c r="F37" s="382"/>
      <c r="G37" s="383"/>
      <c r="H37" s="388">
        <f>IF(AND($AC$9=""),"",$AC$9)</f>
        <v>0</v>
      </c>
      <c r="I37" s="389"/>
      <c r="J37" s="390"/>
      <c r="K37" s="388">
        <f>IF(AND($AC$13=""),"",$AC$13)</f>
        <v>0</v>
      </c>
      <c r="L37" s="389"/>
      <c r="M37" s="390"/>
      <c r="N37" s="388">
        <f>IF(AND($AC$17=""),"",$AC$17)</f>
        <v>0</v>
      </c>
      <c r="O37" s="389"/>
      <c r="P37" s="390"/>
      <c r="Q37" s="388">
        <f>IF(AND($AC$21=""),"",$AC$21)</f>
        <v>0</v>
      </c>
      <c r="R37" s="389"/>
      <c r="S37" s="390"/>
      <c r="T37" s="388">
        <f>IF(AND($AC$25=""),"",$AC$25)</f>
        <v>0</v>
      </c>
      <c r="U37" s="389"/>
      <c r="V37" s="390"/>
      <c r="W37" s="388">
        <f>IF(AND($AC$29=""),"",$AC$29)</f>
        <v>0</v>
      </c>
      <c r="X37" s="389"/>
      <c r="Y37" s="390"/>
      <c r="Z37" s="388">
        <f>IF(AND($AC$33=""),"",$AC$33)</f>
        <v>0</v>
      </c>
      <c r="AA37" s="389"/>
      <c r="AB37" s="390"/>
      <c r="AC37" s="372"/>
      <c r="AD37" s="373"/>
      <c r="AE37" s="374"/>
      <c r="AF37" s="348">
        <f>+U12消化表【前期】〇!T14</f>
        <v>0</v>
      </c>
      <c r="AG37" s="349"/>
      <c r="AH37" s="350"/>
      <c r="AI37" s="346"/>
      <c r="AJ37" s="346"/>
      <c r="AK37" s="346"/>
      <c r="AL37" s="346"/>
      <c r="AM37" s="346"/>
      <c r="AN37" s="346"/>
      <c r="AO37" s="346"/>
      <c r="AP37" s="346"/>
      <c r="AQ37" s="364"/>
      <c r="AR37" s="48"/>
      <c r="AS37" s="48"/>
      <c r="AT37" s="49"/>
      <c r="AU37" s="50"/>
      <c r="AV37" s="50"/>
      <c r="AW37" s="43"/>
      <c r="AX37" s="366"/>
    </row>
    <row r="38" spans="1:50" ht="20.100000000000001" customHeight="1">
      <c r="A38" s="367"/>
      <c r="B38" s="379"/>
      <c r="C38" s="396"/>
      <c r="D38" s="397"/>
      <c r="E38" s="381">
        <f>IF(AND($AC$6=""),"",$AC$6)</f>
        <v>0</v>
      </c>
      <c r="F38" s="382"/>
      <c r="G38" s="383"/>
      <c r="H38" s="388">
        <f>IF(AND($AC$10=""),"",$AC$10)</f>
        <v>0</v>
      </c>
      <c r="I38" s="389"/>
      <c r="J38" s="390"/>
      <c r="K38" s="388">
        <f>IF(AND($AC$14=""),"",$AC$14)</f>
        <v>0</v>
      </c>
      <c r="L38" s="389"/>
      <c r="M38" s="390"/>
      <c r="N38" s="388">
        <f>IF(AND($AC$18=""),"",$AC$18)</f>
        <v>0</v>
      </c>
      <c r="O38" s="389"/>
      <c r="P38" s="390"/>
      <c r="Q38" s="388">
        <f>IF(AND($AC$22=""),"",$AC$22)</f>
        <v>0</v>
      </c>
      <c r="R38" s="389"/>
      <c r="S38" s="390"/>
      <c r="T38" s="388">
        <f>IF(AND($AC$26=""),"",$AC$26)</f>
        <v>0</v>
      </c>
      <c r="U38" s="389"/>
      <c r="V38" s="390"/>
      <c r="W38" s="388">
        <f>IF(AND($AC$30=""),"",$AC$30)</f>
        <v>0</v>
      </c>
      <c r="X38" s="389"/>
      <c r="Y38" s="390"/>
      <c r="Z38" s="388">
        <f>IF(AND($AC$34=""),"",$AC$34)</f>
        <v>0</v>
      </c>
      <c r="AA38" s="389"/>
      <c r="AB38" s="390"/>
      <c r="AC38" s="372"/>
      <c r="AD38" s="373"/>
      <c r="AE38" s="374"/>
      <c r="AF38" s="348">
        <f>+U12消化表【前期】〇!M14</f>
        <v>0</v>
      </c>
      <c r="AG38" s="349"/>
      <c r="AH38" s="350"/>
      <c r="AI38" s="346"/>
      <c r="AJ38" s="346"/>
      <c r="AK38" s="346"/>
      <c r="AL38" s="346"/>
      <c r="AM38" s="346"/>
      <c r="AN38" s="346"/>
      <c r="AO38" s="346"/>
      <c r="AP38" s="346"/>
      <c r="AQ38" s="364"/>
      <c r="AR38" s="48"/>
      <c r="AS38" s="48"/>
      <c r="AT38" s="49"/>
      <c r="AU38" s="50"/>
      <c r="AV38" s="50"/>
      <c r="AW38" s="43"/>
      <c r="AX38" s="366"/>
    </row>
    <row r="39" spans="1:50" ht="24" customHeight="1">
      <c r="A39" s="368"/>
      <c r="B39" s="380"/>
      <c r="C39" s="398"/>
      <c r="D39" s="399"/>
      <c r="E39" s="57" t="str">
        <f>IF(AND($AE$7=""),"",$AE$7)</f>
        <v/>
      </c>
      <c r="F39" s="53" t="str">
        <f>IF(AND($E39="",$G39=""),"",IF($E39&gt;$G39,"○",IF($E39=$G39,"△",IF($E39&lt;$G39,"●"))))</f>
        <v/>
      </c>
      <c r="G39" s="58" t="str">
        <f>IF(AND($AC$7=""),"",$AC$7)</f>
        <v/>
      </c>
      <c r="H39" s="57" t="str">
        <f>IF(AND(AE$11=""),"",AE$11)</f>
        <v/>
      </c>
      <c r="I39" s="53" t="str">
        <f>IF(AND($H39="",$J39=""),"",IF($H39&gt;$J39,"○",IF($H39=$J39,"△",IF($H39&lt;$J39,"●"))))</f>
        <v/>
      </c>
      <c r="J39" s="58" t="str">
        <f>IF(AND(AC$11=""),"",AC$11)</f>
        <v/>
      </c>
      <c r="K39" s="57" t="str">
        <f>IF(AND($AE$15=""),"",$AE$15)</f>
        <v/>
      </c>
      <c r="L39" s="53" t="str">
        <f>IF(AND($K39="",$M39=""),"",IF($K39&gt;$M39,"○",IF($K39=$M39,"△",IF($K39&lt;$M39,"●"))))</f>
        <v/>
      </c>
      <c r="M39" s="58" t="str">
        <f>IF(AND($AC$15=""),"",$AC$15)</f>
        <v/>
      </c>
      <c r="N39" s="57" t="str">
        <f>IF(AND($AE$19=""),"",$AE$19)</f>
        <v/>
      </c>
      <c r="O39" s="53" t="str">
        <f>IF(AND($N39="",$P39=""),"",IF($N39&gt;$P39,"○",IF($N39=$P39,"△",IF($N39&lt;$P39,"●"))))</f>
        <v/>
      </c>
      <c r="P39" s="58" t="str">
        <f>IF(AND($AC$19=""),"",$AC$19)</f>
        <v/>
      </c>
      <c r="Q39" s="57" t="str">
        <f>IF(AND($AE$23=""),"",$AE$23)</f>
        <v/>
      </c>
      <c r="R39" s="53" t="str">
        <f>IF(AND($Q39="",$S39=""),"",IF($Q39&gt;$S39,"○",IF($Q39=$S39,"△",IF($Q39&lt;$S39,"●"))))</f>
        <v/>
      </c>
      <c r="S39" s="58" t="str">
        <f>IF(AND($AC$23=""),"",$AC$23)</f>
        <v/>
      </c>
      <c r="T39" s="57" t="str">
        <f>IF(AND($AE$27=""),"",$AE$27)</f>
        <v/>
      </c>
      <c r="U39" s="53" t="str">
        <f>IF(AND($T39="",$V39=""),"",IF($T39&gt;$V39,"○",IF($T39=$V39,"△",IF($T39&lt;$V39,"●"))))</f>
        <v/>
      </c>
      <c r="V39" s="58" t="str">
        <f>IF(AND($AC$27=""),"",$AC$27)</f>
        <v/>
      </c>
      <c r="W39" s="57" t="str">
        <f>IF(AND($AE$31=""),"",$AE$31)</f>
        <v/>
      </c>
      <c r="X39" s="53" t="str">
        <f>IF(AND($W39="",$Y39=""),"",IF($W39&gt;$Y39,"○",IF($W39=$Y39,"△",IF($W39&lt;$Y39,"●"))))</f>
        <v/>
      </c>
      <c r="Y39" s="58" t="str">
        <f>IF(AND($AC$31=""),"",$AC$31)</f>
        <v/>
      </c>
      <c r="Z39" s="57" t="str">
        <f>IF(AND($AE$35=""),"",$AE$35)</f>
        <v/>
      </c>
      <c r="AA39" s="53" t="str">
        <f>IF(AND($Z39="",$AB39=""),"",IF($Z39&gt;$AB39,"○",IF($Z39=$AB39,"△",IF($Z39&lt;$AB39,"●"))))</f>
        <v/>
      </c>
      <c r="AB39" s="58" t="str">
        <f>IF(AND($AC$35=""),"",$AC$35)</f>
        <v/>
      </c>
      <c r="AC39" s="375"/>
      <c r="AD39" s="376"/>
      <c r="AE39" s="377"/>
      <c r="AF39" s="52" t="str">
        <f>IF(+U12消化表【前期】〇!P14="","",+U12消化表【前期】〇!P14)</f>
        <v/>
      </c>
      <c r="AG39" s="53" t="str">
        <f>IF(AND($AF39="",$AF39=""),"",IF($AF39&gt;$AH39,"○",IF($AF39=$AH39,"△",IF($AF39&lt;$AH39,"●"))))</f>
        <v/>
      </c>
      <c r="AH39" s="54" t="str">
        <f>IF(+U12消化表【前期】〇!R14="","",+U12消化表【前期】〇!R14)</f>
        <v/>
      </c>
      <c r="AI39" s="347"/>
      <c r="AJ39" s="347"/>
      <c r="AK39" s="347"/>
      <c r="AL39" s="347"/>
      <c r="AM39" s="347"/>
      <c r="AN39" s="347"/>
      <c r="AO39" s="347"/>
      <c r="AP39" s="347"/>
      <c r="AQ39" s="365"/>
      <c r="AR39" s="55">
        <f>COUNTIF(E39:AE39,"○")*3</f>
        <v>0</v>
      </c>
      <c r="AS39" s="55">
        <f>COUNTIF(E39:AE39,"△")*1</f>
        <v>0</v>
      </c>
      <c r="AT39" s="55">
        <f>COUNTIF(E39:AE39,"●")*0</f>
        <v>0</v>
      </c>
      <c r="AU39" s="50">
        <f>C36</f>
        <v>0</v>
      </c>
      <c r="AV39" s="50"/>
      <c r="AW39" s="43"/>
      <c r="AX39" s="366"/>
    </row>
    <row r="40" spans="1:50" ht="20.100000000000001" customHeight="1">
      <c r="A40" s="407" t="str">
        <f t="shared" ref="A40" si="38">+$AI$1</f>
        <v>c</v>
      </c>
      <c r="B40" s="406">
        <v>10</v>
      </c>
      <c r="C40" s="400">
        <f>+U12消化表【前期】〇!I12</f>
        <v>0</v>
      </c>
      <c r="D40" s="401"/>
      <c r="E40" s="393">
        <f>IF(AND($AF$4=""),"",$AF$4)</f>
        <v>0</v>
      </c>
      <c r="F40" s="385"/>
      <c r="G40" s="386"/>
      <c r="H40" s="393">
        <f>IF(AND($AF$8=""),"",$AF$8)</f>
        <v>0</v>
      </c>
      <c r="I40" s="385"/>
      <c r="J40" s="386"/>
      <c r="K40" s="393">
        <f>IF(AND($AF$12=""),"",$AF$12)</f>
        <v>0</v>
      </c>
      <c r="L40" s="385"/>
      <c r="M40" s="386"/>
      <c r="N40" s="393">
        <f>IF(AND($AF$16=""),"",$AF$16)</f>
        <v>0</v>
      </c>
      <c r="O40" s="385"/>
      <c r="P40" s="386"/>
      <c r="Q40" s="393">
        <f>IF(AND($AF$20=""),"",$AF$20)</f>
        <v>0</v>
      </c>
      <c r="R40" s="385"/>
      <c r="S40" s="386"/>
      <c r="T40" s="393">
        <f>IF(AND($AF$24=""),"",$AF$24)</f>
        <v>0</v>
      </c>
      <c r="U40" s="385"/>
      <c r="V40" s="386"/>
      <c r="W40" s="393">
        <f>IF(AND($AF$28=""),"",$AF$28)</f>
        <v>0</v>
      </c>
      <c r="X40" s="385"/>
      <c r="Y40" s="386"/>
      <c r="Z40" s="393">
        <f>IF(AND($AF$32=""),"",$AF$32)</f>
        <v>0</v>
      </c>
      <c r="AA40" s="385"/>
      <c r="AB40" s="386"/>
      <c r="AC40" s="393">
        <f>IF(AND($AF$32=""),"",$AF$32)</f>
        <v>0</v>
      </c>
      <c r="AD40" s="385"/>
      <c r="AE40" s="386"/>
      <c r="AF40" s="369"/>
      <c r="AG40" s="370"/>
      <c r="AH40" s="371"/>
      <c r="AI40" s="392" t="str">
        <f>IF(AND($F43="",$I43="",$L43="",$O43="",$R43="",$U43="",$X43="",$AA43="",$AD43="",$AG43=""),"",SUM((COUNTIF($E43:$AH43,"○")),(COUNTIF($E43:$AH43,"●")),(COUNTIF($E43:$AH43,"△"))))</f>
        <v/>
      </c>
      <c r="AJ40" s="392" t="str">
        <f>IF(AND($F43="",$I43="",$L43="",$O43="",$R43="",$U43="",$X43="",$AA43="",$AD43="",$AG43=""),"",SUM($AR43:$AT43))</f>
        <v/>
      </c>
      <c r="AK40" s="392" t="str">
        <f>IF(AND($F43="",$I43="",$L43="",$O43="",$R43="",$U43="",$X43="",$AA43="",$AD43="",$AG43=""),"",COUNTIF(E43:AH43,"○"))</f>
        <v/>
      </c>
      <c r="AL40" s="392" t="str">
        <f>IF(AND($F43="",$I43="",$L43="",$O43="",$R43="",$U43="",$X43="",$AA43="",$AD43="",$AG43=""),"",COUNTIF(E43:AH43,"●"))</f>
        <v/>
      </c>
      <c r="AM40" s="392" t="str">
        <f>IF(AND($F43="",$I43="",$L43="",$O43="",$R43="",$U43="",$X43="",$AA43="",$AD43="",$AG43=""),"",COUNTIF(E43:AH43,"△"))</f>
        <v/>
      </c>
      <c r="AN40" s="392" t="str">
        <f>IF(AND($E43="",$H43="",$K43="",$N43="",$Q43="",$T43="",$W43="",$Z43="",$AC43="",$AF43=""),"",SUM($E43,$H43,$K43,$N43,$Q43,$T43,$W43,$Z43,$AC43,$AF43))</f>
        <v/>
      </c>
      <c r="AO40" s="392" t="str">
        <f>IF(AND($G43="",$J43="",$M43="",$P43="",$S43="",$V43="",$Y43="",$AB43="",$AE43="",$AH43=""),"",SUM($G43,$J43,$M43,$P43,$S43,$V43,$Y43,$AB43,$AE43,$AH43))</f>
        <v/>
      </c>
      <c r="AP40" s="392" t="str">
        <f>IF(AND($AN40="",$AO40=""),"",($AN40-$AO40))</f>
        <v/>
      </c>
      <c r="AQ40" s="391" t="str">
        <f>IF(AND($AI40=""),"",RANK(AX40,AX$4:AX$42))</f>
        <v/>
      </c>
      <c r="AR40" s="48"/>
      <c r="AS40" s="48"/>
      <c r="AT40" s="49"/>
      <c r="AU40" s="50"/>
      <c r="AV40" s="50"/>
      <c r="AW40" s="43"/>
      <c r="AX40" s="366" t="str">
        <f t="shared" ref="AX40" si="39">IFERROR(AJ40+AP40*0.01,"")</f>
        <v/>
      </c>
    </row>
    <row r="41" spans="1:50" ht="19.5" customHeight="1">
      <c r="A41" s="367"/>
      <c r="B41" s="379"/>
      <c r="C41" s="402"/>
      <c r="D41" s="403"/>
      <c r="E41" s="381">
        <f>IF(AND($AF$5=""),"",$AF$5)</f>
        <v>0</v>
      </c>
      <c r="F41" s="382"/>
      <c r="G41" s="383"/>
      <c r="H41" s="388">
        <f>IF(AND($AF$9=""),"",$AF$9)</f>
        <v>0</v>
      </c>
      <c r="I41" s="389"/>
      <c r="J41" s="390"/>
      <c r="K41" s="388">
        <f>IF(AND($AF$13=""),"",$AF$13)</f>
        <v>0</v>
      </c>
      <c r="L41" s="389"/>
      <c r="M41" s="390"/>
      <c r="N41" s="388">
        <f>IF(AND($AF$17=""),"",$AF$17)</f>
        <v>0</v>
      </c>
      <c r="O41" s="389"/>
      <c r="P41" s="390"/>
      <c r="Q41" s="388">
        <f>IF(AND($AF$21=""),"",$AF$21)</f>
        <v>0</v>
      </c>
      <c r="R41" s="389"/>
      <c r="S41" s="390"/>
      <c r="T41" s="388">
        <f>IF(AND($AF$25=""),"",$AF$25)</f>
        <v>0</v>
      </c>
      <c r="U41" s="389"/>
      <c r="V41" s="390"/>
      <c r="W41" s="388">
        <f>IF(AND($AF$29=""),"",$AF$29)</f>
        <v>0</v>
      </c>
      <c r="X41" s="389"/>
      <c r="Y41" s="390"/>
      <c r="Z41" s="388">
        <f>IF(AND($AF$33=""),"",$AF$33)</f>
        <v>0</v>
      </c>
      <c r="AA41" s="389"/>
      <c r="AB41" s="390"/>
      <c r="AC41" s="388">
        <f>IF(AND($AF$37=""),"",$AF$37)</f>
        <v>0</v>
      </c>
      <c r="AD41" s="389"/>
      <c r="AE41" s="390"/>
      <c r="AF41" s="372"/>
      <c r="AG41" s="373"/>
      <c r="AH41" s="374"/>
      <c r="AI41" s="346"/>
      <c r="AJ41" s="346"/>
      <c r="AK41" s="346"/>
      <c r="AL41" s="346"/>
      <c r="AM41" s="346"/>
      <c r="AN41" s="346"/>
      <c r="AO41" s="346"/>
      <c r="AP41" s="346"/>
      <c r="AQ41" s="364"/>
      <c r="AR41" s="48"/>
      <c r="AS41" s="48"/>
      <c r="AT41" s="49"/>
      <c r="AU41" s="50"/>
      <c r="AV41" s="50"/>
      <c r="AW41" s="43"/>
      <c r="AX41" s="366"/>
    </row>
    <row r="42" spans="1:50" ht="20.100000000000001" customHeight="1">
      <c r="A42" s="367"/>
      <c r="B42" s="379"/>
      <c r="C42" s="402"/>
      <c r="D42" s="403"/>
      <c r="E42" s="381">
        <f>IF(AND($AF$6=""),"",$AF$6)</f>
        <v>0</v>
      </c>
      <c r="F42" s="382"/>
      <c r="G42" s="383"/>
      <c r="H42" s="388">
        <f>IF(AND($AF$10=""),"",$AF$10)</f>
        <v>0</v>
      </c>
      <c r="I42" s="389"/>
      <c r="J42" s="390"/>
      <c r="K42" s="388">
        <f>IF(AND($AF$14=""),"",$AF$14)</f>
        <v>0</v>
      </c>
      <c r="L42" s="389"/>
      <c r="M42" s="390"/>
      <c r="N42" s="388">
        <f>IF(AND($AF$18=""),"",$AF$18)</f>
        <v>0</v>
      </c>
      <c r="O42" s="389"/>
      <c r="P42" s="390"/>
      <c r="Q42" s="388">
        <f>IF(AND($AF$22=""),"",$AF$22)</f>
        <v>0</v>
      </c>
      <c r="R42" s="389"/>
      <c r="S42" s="390"/>
      <c r="T42" s="388">
        <f>IF(AND($AF$26=""),"",$AF$26)</f>
        <v>0</v>
      </c>
      <c r="U42" s="389"/>
      <c r="V42" s="390"/>
      <c r="W42" s="388">
        <f>IF(AND($AF$30=""),"",$AF$30)</f>
        <v>0</v>
      </c>
      <c r="X42" s="389"/>
      <c r="Y42" s="390"/>
      <c r="Z42" s="388">
        <f>IF(AND($AF$34=""),"",$AF$34)</f>
        <v>0</v>
      </c>
      <c r="AA42" s="389"/>
      <c r="AB42" s="390"/>
      <c r="AC42" s="388">
        <f>IF(AND($AF$38=""),"",$AF$38)</f>
        <v>0</v>
      </c>
      <c r="AD42" s="389"/>
      <c r="AE42" s="390"/>
      <c r="AF42" s="372"/>
      <c r="AG42" s="373"/>
      <c r="AH42" s="374"/>
      <c r="AI42" s="346"/>
      <c r="AJ42" s="346"/>
      <c r="AK42" s="346"/>
      <c r="AL42" s="346"/>
      <c r="AM42" s="346"/>
      <c r="AN42" s="346"/>
      <c r="AO42" s="346"/>
      <c r="AP42" s="346"/>
      <c r="AQ42" s="364"/>
      <c r="AR42" s="48"/>
      <c r="AS42" s="48"/>
      <c r="AT42" s="49"/>
      <c r="AU42" s="50"/>
      <c r="AV42" s="50"/>
      <c r="AW42" s="43"/>
      <c r="AX42" s="366"/>
    </row>
    <row r="43" spans="1:50" ht="24" customHeight="1">
      <c r="A43" s="368"/>
      <c r="B43" s="380"/>
      <c r="C43" s="404"/>
      <c r="D43" s="405"/>
      <c r="E43" s="57" t="str">
        <f>IF(AND($AH$7=""),"",$AH$7)</f>
        <v/>
      </c>
      <c r="F43" s="53" t="str">
        <f>IF(AND($E43="",$G43=""),"",IF($E43&gt;$G43,"○",IF($E43=$G43,"△",IF($E43&lt;$G43,"●"))))</f>
        <v/>
      </c>
      <c r="G43" s="58" t="str">
        <f>IF(AND($AF$7=""),"",$AF$7)</f>
        <v/>
      </c>
      <c r="H43" s="57" t="str">
        <f>IF(AND(AH$11=""),"",AH$11)</f>
        <v/>
      </c>
      <c r="I43" s="53" t="str">
        <f>IF(AND($H43="",$J43=""),"",IF($H43&gt;$J43,"○",IF($H43=$J43,"△",IF($H43&lt;$J43,"●"))))</f>
        <v/>
      </c>
      <c r="J43" s="58" t="str">
        <f>IF(AND(AF$11=""),"",AF$11)</f>
        <v/>
      </c>
      <c r="K43" s="57" t="str">
        <f>IF(AND($AH$15=""),"",$AH$15)</f>
        <v/>
      </c>
      <c r="L43" s="53" t="str">
        <f>IF(AND($K43="",$M43=""),"",IF($K43&gt;$M43,"○",IF($K43=$M43,"△",IF($K43&lt;$M43,"●"))))</f>
        <v/>
      </c>
      <c r="M43" s="58" t="str">
        <f>IF(AND($AF$15=""),"",$AF$15)</f>
        <v/>
      </c>
      <c r="N43" s="57" t="str">
        <f>IF(AND($AH$19=""),"",$AH$19)</f>
        <v/>
      </c>
      <c r="O43" s="53" t="str">
        <f>IF(AND($N43="",$P43=""),"",IF($N43&gt;$P43,"○",IF($N43=$P43,"△",IF($N43&lt;$P43,"●"))))</f>
        <v/>
      </c>
      <c r="P43" s="58" t="str">
        <f>IF(AND($AF$19=""),"",$AF$19)</f>
        <v/>
      </c>
      <c r="Q43" s="57" t="str">
        <f>IF(AND($AH$23=""),"",$AH$23)</f>
        <v/>
      </c>
      <c r="R43" s="53" t="str">
        <f>IF(AND($Q43="",$S43=""),"",IF($Q43&gt;$S43,"○",IF($Q43=$S43,"△",IF($Q43&lt;$S43,"●"))))</f>
        <v/>
      </c>
      <c r="S43" s="58" t="str">
        <f>IF(AND($AF$23=""),"",$AF$23)</f>
        <v/>
      </c>
      <c r="T43" s="57" t="str">
        <f>IF(AND($AH$27=""),"",$AH$27)</f>
        <v/>
      </c>
      <c r="U43" s="53" t="str">
        <f>IF(AND($T43="",$V43=""),"",IF($T43&gt;$V43,"○",IF($T43=$V43,"△",IF($T43&lt;$V43,"●"))))</f>
        <v/>
      </c>
      <c r="V43" s="58" t="str">
        <f>IF(AND($AF$27=""),"",$AF$27)</f>
        <v/>
      </c>
      <c r="W43" s="57" t="str">
        <f>IF(AND($AH$31=""),"",$AH$31)</f>
        <v/>
      </c>
      <c r="X43" s="53" t="str">
        <f>IF(AND($W43="",$Y43=""),"",IF($W43&gt;$Y43,"○",IF($W43=$Y43,"△",IF($W43&lt;$Y43,"●"))))</f>
        <v/>
      </c>
      <c r="Y43" s="58" t="str">
        <f>IF(AND($AF$31=""),"",$AF$31)</f>
        <v/>
      </c>
      <c r="Z43" s="57" t="str">
        <f>IF(AND($AH$35=""),"",$AH$35)</f>
        <v/>
      </c>
      <c r="AA43" s="53" t="str">
        <f>IF(AND($Z43="",$AB43=""),"",IF($Z43&gt;$AB43,"○",IF($Z43=$AB43,"△",IF($Z43&lt;$AB43,"●"))))</f>
        <v/>
      </c>
      <c r="AB43" s="58" t="str">
        <f>IF(AND($AF$35=""),"",$AF$35)</f>
        <v/>
      </c>
      <c r="AC43" s="57" t="str">
        <f>IF(AND($AH$39=""),"",$AH$39)</f>
        <v/>
      </c>
      <c r="AD43" s="53" t="str">
        <f>IF(AND($AC43="",$AE43=""),"",IF($AC43&gt;$AE43,"○",IF($AC43=$AE43,"△",IF($AC43&lt;$AE43,"●"))))</f>
        <v/>
      </c>
      <c r="AE43" s="58" t="str">
        <f>IF(AND($AF$39=""),"",$AF$39)</f>
        <v/>
      </c>
      <c r="AF43" s="375"/>
      <c r="AG43" s="376"/>
      <c r="AH43" s="377"/>
      <c r="AI43" s="347"/>
      <c r="AJ43" s="347"/>
      <c r="AK43" s="347"/>
      <c r="AL43" s="347"/>
      <c r="AM43" s="347"/>
      <c r="AN43" s="347"/>
      <c r="AO43" s="347"/>
      <c r="AP43" s="347"/>
      <c r="AQ43" s="365"/>
      <c r="AR43" s="55">
        <f>COUNTIF(E43:AE43,"○")*3</f>
        <v>0</v>
      </c>
      <c r="AS43" s="55">
        <f>COUNTIF(E43:AE43,"△")*1</f>
        <v>0</v>
      </c>
      <c r="AT43" s="55">
        <f>COUNTIF(E43:AE43,"●")*0</f>
        <v>0</v>
      </c>
      <c r="AU43" s="50">
        <f>C40</f>
        <v>0</v>
      </c>
      <c r="AV43" s="50"/>
      <c r="AW43" s="43"/>
      <c r="AX43" s="366"/>
    </row>
    <row r="44" spans="1:50" ht="31.5" customHeight="1">
      <c r="A44" s="44"/>
      <c r="B44" s="44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49"/>
      <c r="AJ44" s="49"/>
      <c r="AK44" s="49"/>
      <c r="AL44" s="49"/>
      <c r="AM44" s="49"/>
      <c r="AN44" s="49"/>
      <c r="AO44" s="49"/>
      <c r="AP44" s="49"/>
      <c r="AQ44" s="60" t="s">
        <v>62</v>
      </c>
      <c r="AR44" s="49"/>
      <c r="AS44" s="49"/>
      <c r="AT44" s="49"/>
      <c r="AU44" s="49"/>
      <c r="AV44" s="49"/>
    </row>
    <row r="45" spans="1:50">
      <c r="AI45" s="49">
        <f>SUM(AI4:AI43)</f>
        <v>56</v>
      </c>
      <c r="AJ45" s="49"/>
      <c r="AK45" s="61" t="e">
        <f>ROUND(AI45/(A40*(A40-1))*100,0)</f>
        <v>#VALUE!</v>
      </c>
      <c r="AL45" s="49" t="s">
        <v>59</v>
      </c>
      <c r="AM45" s="49"/>
      <c r="AN45" s="49"/>
      <c r="AO45" s="49"/>
      <c r="AP45" s="49"/>
      <c r="AQ45" s="49"/>
      <c r="AR45" s="49"/>
      <c r="AS45" s="49"/>
      <c r="AT45" s="49"/>
      <c r="AU45" s="49"/>
      <c r="AV45" s="49"/>
    </row>
    <row r="46" spans="1:50">
      <c r="AI46" s="49" t="e">
        <f>(A40*(A40-1)-AI45)/2</f>
        <v>#VALUE!</v>
      </c>
      <c r="AJ46" s="61" t="s">
        <v>60</v>
      </c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</row>
  </sheetData>
  <mergeCells count="425">
    <mergeCell ref="A40:A43"/>
    <mergeCell ref="A32:A35"/>
    <mergeCell ref="A24:A27"/>
    <mergeCell ref="Q32:S32"/>
    <mergeCell ref="Q30:S30"/>
    <mergeCell ref="H26:J26"/>
    <mergeCell ref="AP40:AP43"/>
    <mergeCell ref="AO40:AO43"/>
    <mergeCell ref="AN40:AN43"/>
    <mergeCell ref="Z40:AB40"/>
    <mergeCell ref="E34:G34"/>
    <mergeCell ref="H34:J34"/>
    <mergeCell ref="E33:G33"/>
    <mergeCell ref="H33:J33"/>
    <mergeCell ref="E24:G24"/>
    <mergeCell ref="H24:J24"/>
    <mergeCell ref="K26:M26"/>
    <mergeCell ref="N26:P26"/>
    <mergeCell ref="Q26:S26"/>
    <mergeCell ref="Q24:S24"/>
    <mergeCell ref="E32:G32"/>
    <mergeCell ref="H32:J32"/>
    <mergeCell ref="E26:G26"/>
    <mergeCell ref="E30:G30"/>
    <mergeCell ref="A16:A19"/>
    <mergeCell ref="H16:J16"/>
    <mergeCell ref="C40:D43"/>
    <mergeCell ref="B20:B23"/>
    <mergeCell ref="B24:B27"/>
    <mergeCell ref="B28:B31"/>
    <mergeCell ref="B32:B35"/>
    <mergeCell ref="B36:B39"/>
    <mergeCell ref="B40:B43"/>
    <mergeCell ref="C20:D23"/>
    <mergeCell ref="C24:D27"/>
    <mergeCell ref="C28:D31"/>
    <mergeCell ref="C32:D35"/>
    <mergeCell ref="E40:G40"/>
    <mergeCell ref="H40:J40"/>
    <mergeCell ref="A28:A31"/>
    <mergeCell ref="E28:G28"/>
    <mergeCell ref="B16:B19"/>
    <mergeCell ref="A36:A39"/>
    <mergeCell ref="E36:G36"/>
    <mergeCell ref="E38:G38"/>
    <mergeCell ref="C36:D39"/>
    <mergeCell ref="A20:A23"/>
    <mergeCell ref="H28:J28"/>
    <mergeCell ref="T33:V33"/>
    <mergeCell ref="T16:V16"/>
    <mergeCell ref="C4:D7"/>
    <mergeCell ref="C8:D11"/>
    <mergeCell ref="C12:D15"/>
    <mergeCell ref="C16:D19"/>
    <mergeCell ref="H18:J18"/>
    <mergeCell ref="Q10:S10"/>
    <mergeCell ref="K18:M18"/>
    <mergeCell ref="Q18:S18"/>
    <mergeCell ref="Q8:S8"/>
    <mergeCell ref="T32:V32"/>
    <mergeCell ref="N25:P25"/>
    <mergeCell ref="N24:P24"/>
    <mergeCell ref="Q25:S25"/>
    <mergeCell ref="H30:J30"/>
    <mergeCell ref="K30:M30"/>
    <mergeCell ref="N30:P30"/>
    <mergeCell ref="E25:G25"/>
    <mergeCell ref="H25:J25"/>
    <mergeCell ref="K25:M25"/>
    <mergeCell ref="H20:J20"/>
    <mergeCell ref="K20:M20"/>
    <mergeCell ref="N20:P20"/>
    <mergeCell ref="K36:M36"/>
    <mergeCell ref="N36:P36"/>
    <mergeCell ref="H38:J38"/>
    <mergeCell ref="K38:M38"/>
    <mergeCell ref="N38:P38"/>
    <mergeCell ref="T14:V14"/>
    <mergeCell ref="W14:Y14"/>
    <mergeCell ref="K16:M16"/>
    <mergeCell ref="N16:P19"/>
    <mergeCell ref="Q16:S16"/>
    <mergeCell ref="K32:M32"/>
    <mergeCell ref="N32:P32"/>
    <mergeCell ref="W33:Y33"/>
    <mergeCell ref="K34:M34"/>
    <mergeCell ref="N34:P34"/>
    <mergeCell ref="Q34:S34"/>
    <mergeCell ref="T34:V34"/>
    <mergeCell ref="W34:Y34"/>
    <mergeCell ref="K33:M33"/>
    <mergeCell ref="N33:P33"/>
    <mergeCell ref="Q33:S33"/>
    <mergeCell ref="W25:Y25"/>
    <mergeCell ref="T24:V27"/>
    <mergeCell ref="W24:Y24"/>
    <mergeCell ref="W41:Y41"/>
    <mergeCell ref="Z41:AB41"/>
    <mergeCell ref="AC40:AE40"/>
    <mergeCell ref="AC41:AE41"/>
    <mergeCell ref="AC42:AE42"/>
    <mergeCell ref="E42:G42"/>
    <mergeCell ref="Z18:AB18"/>
    <mergeCell ref="W32:Y32"/>
    <mergeCell ref="K24:M24"/>
    <mergeCell ref="H42:J42"/>
    <mergeCell ref="K42:M42"/>
    <mergeCell ref="N42:P42"/>
    <mergeCell ref="Q42:S42"/>
    <mergeCell ref="T42:V42"/>
    <mergeCell ref="W42:Y42"/>
    <mergeCell ref="Z42:AB42"/>
    <mergeCell ref="W18:Y18"/>
    <mergeCell ref="T18:V18"/>
    <mergeCell ref="K40:M40"/>
    <mergeCell ref="Z22:AB22"/>
    <mergeCell ref="W22:Y22"/>
    <mergeCell ref="W26:Y26"/>
    <mergeCell ref="K28:M28"/>
    <mergeCell ref="N28:P28"/>
    <mergeCell ref="AP12:AP15"/>
    <mergeCell ref="AC14:AE14"/>
    <mergeCell ref="AC8:AE8"/>
    <mergeCell ref="AC30:AE30"/>
    <mergeCell ref="AC29:AE29"/>
    <mergeCell ref="AC10:AE10"/>
    <mergeCell ref="AQ40:AQ43"/>
    <mergeCell ref="AX40:AX43"/>
    <mergeCell ref="E41:G41"/>
    <mergeCell ref="H41:J41"/>
    <mergeCell ref="K41:M41"/>
    <mergeCell ref="N41:P41"/>
    <mergeCell ref="Q41:S41"/>
    <mergeCell ref="AF40:AH43"/>
    <mergeCell ref="AI40:AI43"/>
    <mergeCell ref="AJ40:AJ43"/>
    <mergeCell ref="AK40:AK43"/>
    <mergeCell ref="AL40:AL43"/>
    <mergeCell ref="AM40:AM43"/>
    <mergeCell ref="N40:P40"/>
    <mergeCell ref="Q40:S40"/>
    <mergeCell ref="T40:V40"/>
    <mergeCell ref="W40:Y40"/>
    <mergeCell ref="T41:V41"/>
    <mergeCell ref="AF8:AH8"/>
    <mergeCell ref="AF9:AH9"/>
    <mergeCell ref="AF10:AH10"/>
    <mergeCell ref="AF12:AH12"/>
    <mergeCell ref="AF13:AH13"/>
    <mergeCell ref="AF30:AH30"/>
    <mergeCell ref="AF32:AH32"/>
    <mergeCell ref="AF33:AH33"/>
    <mergeCell ref="AF22:AH22"/>
    <mergeCell ref="AF28:AH28"/>
    <mergeCell ref="AF29:AH29"/>
    <mergeCell ref="AF14:AH14"/>
    <mergeCell ref="AF16:AH16"/>
    <mergeCell ref="AF17:AH17"/>
    <mergeCell ref="AF18:AH18"/>
    <mergeCell ref="E37:G37"/>
    <mergeCell ref="H37:J37"/>
    <mergeCell ref="K37:M37"/>
    <mergeCell ref="N37:P37"/>
    <mergeCell ref="Q37:S37"/>
    <mergeCell ref="T37:V37"/>
    <mergeCell ref="W37:Y37"/>
    <mergeCell ref="AJ36:AJ39"/>
    <mergeCell ref="AK36:AK39"/>
    <mergeCell ref="Q36:S36"/>
    <mergeCell ref="T36:V36"/>
    <mergeCell ref="W36:Y36"/>
    <mergeCell ref="Z36:AB36"/>
    <mergeCell ref="AI36:AI39"/>
    <mergeCell ref="Z37:AB37"/>
    <mergeCell ref="Q38:S38"/>
    <mergeCell ref="T38:V38"/>
    <mergeCell ref="W38:Y38"/>
    <mergeCell ref="Z38:AB38"/>
    <mergeCell ref="AF36:AH36"/>
    <mergeCell ref="AC36:AE39"/>
    <mergeCell ref="AF37:AH37"/>
    <mergeCell ref="AF38:AH38"/>
    <mergeCell ref="H36:J36"/>
    <mergeCell ref="AM32:AM35"/>
    <mergeCell ref="AN32:AN35"/>
    <mergeCell ref="AO32:AO35"/>
    <mergeCell ref="AP32:AP35"/>
    <mergeCell ref="AQ32:AQ35"/>
    <mergeCell ref="AP36:AP39"/>
    <mergeCell ref="AQ36:AQ39"/>
    <mergeCell ref="AX32:AX35"/>
    <mergeCell ref="Z32:AB35"/>
    <mergeCell ref="AC32:AE32"/>
    <mergeCell ref="AI32:AI35"/>
    <mergeCell ref="AJ32:AJ35"/>
    <mergeCell ref="AK32:AK35"/>
    <mergeCell ref="AL32:AL35"/>
    <mergeCell ref="AC33:AE33"/>
    <mergeCell ref="AC34:AE34"/>
    <mergeCell ref="AX36:AX39"/>
    <mergeCell ref="AL36:AL39"/>
    <mergeCell ref="AM36:AM39"/>
    <mergeCell ref="AN36:AN39"/>
    <mergeCell ref="AO36:AO39"/>
    <mergeCell ref="AF34:AH34"/>
    <mergeCell ref="AQ28:AQ31"/>
    <mergeCell ref="AX28:AX31"/>
    <mergeCell ref="E29:G29"/>
    <mergeCell ref="H29:J29"/>
    <mergeCell ref="K29:M29"/>
    <mergeCell ref="N29:P29"/>
    <mergeCell ref="Q29:S29"/>
    <mergeCell ref="T29:V29"/>
    <mergeCell ref="Z29:AB29"/>
    <mergeCell ref="AJ28:AJ31"/>
    <mergeCell ref="AK28:AK31"/>
    <mergeCell ref="AL28:AL31"/>
    <mergeCell ref="AM28:AM31"/>
    <mergeCell ref="AN28:AN31"/>
    <mergeCell ref="AO28:AO31"/>
    <mergeCell ref="Q28:S28"/>
    <mergeCell ref="T28:V28"/>
    <mergeCell ref="W28:Y31"/>
    <mergeCell ref="Z28:AB28"/>
    <mergeCell ref="AC28:AE28"/>
    <mergeCell ref="AI28:AI31"/>
    <mergeCell ref="T30:V30"/>
    <mergeCell ref="Z30:AB30"/>
    <mergeCell ref="AP28:AP31"/>
    <mergeCell ref="AX24:AX27"/>
    <mergeCell ref="Z24:AB24"/>
    <mergeCell ref="AC24:AE24"/>
    <mergeCell ref="AI24:AI27"/>
    <mergeCell ref="AJ24:AJ27"/>
    <mergeCell ref="AK24:AK27"/>
    <mergeCell ref="AL24:AL27"/>
    <mergeCell ref="Z25:AB25"/>
    <mergeCell ref="AC25:AE25"/>
    <mergeCell ref="Z26:AB26"/>
    <mergeCell ref="AC26:AE26"/>
    <mergeCell ref="AM24:AM27"/>
    <mergeCell ref="AN24:AN27"/>
    <mergeCell ref="AO24:AO27"/>
    <mergeCell ref="AP24:AP27"/>
    <mergeCell ref="AF24:AH24"/>
    <mergeCell ref="AF25:AH25"/>
    <mergeCell ref="AF26:AH26"/>
    <mergeCell ref="H22:J22"/>
    <mergeCell ref="K22:M22"/>
    <mergeCell ref="N22:P22"/>
    <mergeCell ref="AC22:AE22"/>
    <mergeCell ref="AQ24:AQ27"/>
    <mergeCell ref="AF20:AH20"/>
    <mergeCell ref="AF21:AH21"/>
    <mergeCell ref="AP20:AP23"/>
    <mergeCell ref="AQ20:AQ23"/>
    <mergeCell ref="AX20:AX23"/>
    <mergeCell ref="E21:G21"/>
    <mergeCell ref="H21:J21"/>
    <mergeCell ref="K21:M21"/>
    <mergeCell ref="N21:P21"/>
    <mergeCell ref="T21:V21"/>
    <mergeCell ref="W21:Y21"/>
    <mergeCell ref="Z21:AB21"/>
    <mergeCell ref="AJ20:AJ23"/>
    <mergeCell ref="AK20:AK23"/>
    <mergeCell ref="AL20:AL23"/>
    <mergeCell ref="AM20:AM23"/>
    <mergeCell ref="AN20:AN23"/>
    <mergeCell ref="AO20:AO23"/>
    <mergeCell ref="Q20:S23"/>
    <mergeCell ref="T20:V20"/>
    <mergeCell ref="W20:Y20"/>
    <mergeCell ref="Z20:AB20"/>
    <mergeCell ref="AC20:AE20"/>
    <mergeCell ref="AI20:AI23"/>
    <mergeCell ref="AC21:AE21"/>
    <mergeCell ref="T22:V22"/>
    <mergeCell ref="E20:G20"/>
    <mergeCell ref="E22:G22"/>
    <mergeCell ref="AX16:AX19"/>
    <mergeCell ref="E17:G17"/>
    <mergeCell ref="H17:J17"/>
    <mergeCell ref="K17:M17"/>
    <mergeCell ref="Q17:S17"/>
    <mergeCell ref="T17:V17"/>
    <mergeCell ref="W17:Y17"/>
    <mergeCell ref="Z17:AB17"/>
    <mergeCell ref="AC17:AE17"/>
    <mergeCell ref="E18:G18"/>
    <mergeCell ref="AL16:AL19"/>
    <mergeCell ref="AM16:AM19"/>
    <mergeCell ref="AN16:AN19"/>
    <mergeCell ref="AO16:AO19"/>
    <mergeCell ref="AP16:AP19"/>
    <mergeCell ref="AQ16:AQ19"/>
    <mergeCell ref="W16:Y16"/>
    <mergeCell ref="Z16:AB16"/>
    <mergeCell ref="AC16:AE16"/>
    <mergeCell ref="AI16:AI19"/>
    <mergeCell ref="AJ16:AJ19"/>
    <mergeCell ref="AK16:AK19"/>
    <mergeCell ref="AC18:AE18"/>
    <mergeCell ref="E16:G16"/>
    <mergeCell ref="AQ12:AQ15"/>
    <mergeCell ref="AX12:AX15"/>
    <mergeCell ref="E13:G13"/>
    <mergeCell ref="H13:J13"/>
    <mergeCell ref="N13:P13"/>
    <mergeCell ref="Q13:S13"/>
    <mergeCell ref="T13:V13"/>
    <mergeCell ref="W13:Y13"/>
    <mergeCell ref="Z13:AB13"/>
    <mergeCell ref="AJ12:AJ15"/>
    <mergeCell ref="AK12:AK15"/>
    <mergeCell ref="AL12:AL15"/>
    <mergeCell ref="AM12:AM15"/>
    <mergeCell ref="AN12:AN15"/>
    <mergeCell ref="AO12:AO15"/>
    <mergeCell ref="Q12:S12"/>
    <mergeCell ref="T12:V12"/>
    <mergeCell ref="W12:Y12"/>
    <mergeCell ref="Z12:AB12"/>
    <mergeCell ref="AC12:AE12"/>
    <mergeCell ref="AI12:AI15"/>
    <mergeCell ref="AC13:AE13"/>
    <mergeCell ref="Q14:S14"/>
    <mergeCell ref="Z14:AB14"/>
    <mergeCell ref="A12:A15"/>
    <mergeCell ref="E12:G12"/>
    <mergeCell ref="H12:J12"/>
    <mergeCell ref="K12:M15"/>
    <mergeCell ref="N12:P12"/>
    <mergeCell ref="E14:G14"/>
    <mergeCell ref="H14:J14"/>
    <mergeCell ref="N14:P14"/>
    <mergeCell ref="N10:P10"/>
    <mergeCell ref="A8:A11"/>
    <mergeCell ref="N8:P8"/>
    <mergeCell ref="K10:M10"/>
    <mergeCell ref="B8:B11"/>
    <mergeCell ref="B12:B15"/>
    <mergeCell ref="AX8:AX11"/>
    <mergeCell ref="E9:G9"/>
    <mergeCell ref="K9:M9"/>
    <mergeCell ref="N9:P9"/>
    <mergeCell ref="Q9:S9"/>
    <mergeCell ref="T9:V9"/>
    <mergeCell ref="W9:Y9"/>
    <mergeCell ref="Z9:AB9"/>
    <mergeCell ref="AC9:AE9"/>
    <mergeCell ref="E10:G10"/>
    <mergeCell ref="AL8:AL11"/>
    <mergeCell ref="AM8:AM11"/>
    <mergeCell ref="AN8:AN11"/>
    <mergeCell ref="AO8:AO11"/>
    <mergeCell ref="AP8:AP11"/>
    <mergeCell ref="AQ8:AQ11"/>
    <mergeCell ref="W8:Y8"/>
    <mergeCell ref="Z8:AB8"/>
    <mergeCell ref="AI8:AI11"/>
    <mergeCell ref="AJ8:AJ11"/>
    <mergeCell ref="AK8:AK11"/>
    <mergeCell ref="E8:G8"/>
    <mergeCell ref="H8:J11"/>
    <mergeCell ref="K8:M8"/>
    <mergeCell ref="T8:V8"/>
    <mergeCell ref="T6:V6"/>
    <mergeCell ref="W6:Y6"/>
    <mergeCell ref="A4:A7"/>
    <mergeCell ref="E4:G7"/>
    <mergeCell ref="H4:J4"/>
    <mergeCell ref="K4:M4"/>
    <mergeCell ref="N4:P4"/>
    <mergeCell ref="H6:J6"/>
    <mergeCell ref="K6:M6"/>
    <mergeCell ref="N6:P6"/>
    <mergeCell ref="B4:B7"/>
    <mergeCell ref="T10:V10"/>
    <mergeCell ref="W10:Y10"/>
    <mergeCell ref="Z10:AB10"/>
    <mergeCell ref="AP4:AP7"/>
    <mergeCell ref="AQ4:AQ7"/>
    <mergeCell ref="AX4:AX7"/>
    <mergeCell ref="H5:J5"/>
    <mergeCell ref="K5:M5"/>
    <mergeCell ref="N5:P5"/>
    <mergeCell ref="Q5:S5"/>
    <mergeCell ref="T5:V5"/>
    <mergeCell ref="W5:Y5"/>
    <mergeCell ref="Z5:AB5"/>
    <mergeCell ref="AJ4:AJ7"/>
    <mergeCell ref="AK4:AK7"/>
    <mergeCell ref="AL4:AL7"/>
    <mergeCell ref="AM4:AM7"/>
    <mergeCell ref="AN4:AN7"/>
    <mergeCell ref="AO4:AO7"/>
    <mergeCell ref="Q4:S4"/>
    <mergeCell ref="T4:V4"/>
    <mergeCell ref="W4:Y4"/>
    <mergeCell ref="Z4:AB4"/>
    <mergeCell ref="AC4:AE4"/>
    <mergeCell ref="AI4:AI7"/>
    <mergeCell ref="AC5:AE5"/>
    <mergeCell ref="Q6:S6"/>
    <mergeCell ref="B1:D1"/>
    <mergeCell ref="AN1:AP1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3:C3"/>
    <mergeCell ref="AF1:AH1"/>
    <mergeCell ref="Z6:AB6"/>
    <mergeCell ref="E1:Z1"/>
    <mergeCell ref="AF4:AH4"/>
    <mergeCell ref="AF5:AH5"/>
    <mergeCell ref="AC6:AE6"/>
    <mergeCell ref="AF6:AH6"/>
  </mergeCells>
  <phoneticPr fontId="1"/>
  <conditionalFormatting sqref="E8:E10">
    <cfRule type="cellIs" dxfId="53" priority="88" stopIfTrue="1" operator="equal">
      <formula>0</formula>
    </cfRule>
  </conditionalFormatting>
  <conditionalFormatting sqref="E12:E14 H12:H14">
    <cfRule type="cellIs" dxfId="52" priority="87" stopIfTrue="1" operator="equal">
      <formula>0</formula>
    </cfRule>
  </conditionalFormatting>
  <conditionalFormatting sqref="E16:E18 H16:H18 K16:K18">
    <cfRule type="cellIs" dxfId="51" priority="86" stopIfTrue="1" operator="equal">
      <formula>0</formula>
    </cfRule>
  </conditionalFormatting>
  <conditionalFormatting sqref="E20:E22 H20:H22 K20:K22 N20:N22">
    <cfRule type="cellIs" dxfId="50" priority="85" stopIfTrue="1" operator="equal">
      <formula>0</formula>
    </cfRule>
  </conditionalFormatting>
  <conditionalFormatting sqref="E24:E26 H24:H26 K24:K26 N24:N26 Q24:Q26">
    <cfRule type="cellIs" dxfId="49" priority="84" stopIfTrue="1" operator="equal">
      <formula>0</formula>
    </cfRule>
  </conditionalFormatting>
  <conditionalFormatting sqref="E28:E30 H28:H30 K28:K30 N28:N30 Q28:Q30 T28:T30">
    <cfRule type="cellIs" dxfId="48" priority="83" stopIfTrue="1" operator="equal">
      <formula>0</formula>
    </cfRule>
  </conditionalFormatting>
  <conditionalFormatting sqref="E32:E34 H32:H34 K32:K34 N32:N34 Q32:Q34 T32:T34 W32:W34">
    <cfRule type="cellIs" dxfId="47" priority="82" stopIfTrue="1" operator="equal">
      <formula>0</formula>
    </cfRule>
  </conditionalFormatting>
  <conditionalFormatting sqref="E36:E38 H36:H38 K36:K38 N36:N38 Q36:Q38 T36:T38 W36:W38 Z36:Z38">
    <cfRule type="cellIs" dxfId="46" priority="81" stopIfTrue="1" operator="equal">
      <formula>0</formula>
    </cfRule>
  </conditionalFormatting>
  <conditionalFormatting sqref="E40:E42 H40:H42 K40:K42 N40:N42 Q40:Q42 T40:T42 W40:W42 Z40:Z42">
    <cfRule type="cellIs" dxfId="45" priority="61" stopIfTrue="1" operator="equal">
      <formula>0</formula>
    </cfRule>
  </conditionalFormatting>
  <conditionalFormatting sqref="E3:AH3 E4 H8 K12 N16 Q20 T24 W28 Z32 AC36">
    <cfRule type="cellIs" dxfId="44" priority="90" stopIfTrue="1" operator="equal">
      <formula>0</formula>
    </cfRule>
  </conditionalFormatting>
  <conditionalFormatting sqref="H4:H6 K4:K6 N4:N6 Q4:Q6 T4:T6 W4:W6 Z4:Z6 AC4:AC6 AF4:AF6">
    <cfRule type="cellIs" dxfId="43" priority="89" stopIfTrue="1" operator="equal">
      <formula>0</formula>
    </cfRule>
  </conditionalFormatting>
  <conditionalFormatting sqref="K8:K10">
    <cfRule type="cellIs" dxfId="42" priority="30" stopIfTrue="1" operator="equal">
      <formula>0</formula>
    </cfRule>
  </conditionalFormatting>
  <conditionalFormatting sqref="N8:N10">
    <cfRule type="cellIs" dxfId="41" priority="28" stopIfTrue="1" operator="equal">
      <formula>0</formula>
    </cfRule>
  </conditionalFormatting>
  <conditionalFormatting sqref="N12:N14">
    <cfRule type="cellIs" dxfId="40" priority="24" stopIfTrue="1" operator="equal">
      <formula>0</formula>
    </cfRule>
  </conditionalFormatting>
  <conditionalFormatting sqref="Q8:Q10 T8:T10 W8:W10 Z8:Z10 AC8:AC10 AF8:AF10">
    <cfRule type="cellIs" dxfId="39" priority="26" stopIfTrue="1" operator="equal">
      <formula>0</formula>
    </cfRule>
  </conditionalFormatting>
  <conditionalFormatting sqref="Q12:Q14 T12:T14 W12:W14 Z12:Z14 AC12:AC14 AF12:AF14">
    <cfRule type="cellIs" dxfId="38" priority="22" stopIfTrue="1" operator="equal">
      <formula>0</formula>
    </cfRule>
  </conditionalFormatting>
  <conditionalFormatting sqref="Q16:Q18 T16:T18 W16:W18 Z16:Z18 AC16:AC18">
    <cfRule type="cellIs" dxfId="37" priority="18" stopIfTrue="1" operator="equal">
      <formula>0</formula>
    </cfRule>
  </conditionalFormatting>
  <conditionalFormatting sqref="T20:T22 W20:W22 Z20:Z22 AC20:AC22">
    <cfRule type="cellIs" dxfId="36" priority="14" stopIfTrue="1" operator="equal">
      <formula>0</formula>
    </cfRule>
  </conditionalFormatting>
  <conditionalFormatting sqref="W24:W26 Z24:Z26 AC24:AC26 AF24:AF26">
    <cfRule type="cellIs" dxfId="35" priority="10" stopIfTrue="1" operator="equal">
      <formula>0</formula>
    </cfRule>
  </conditionalFormatting>
  <conditionalFormatting sqref="Z28:Z30 AC28:AC30 AF28:AF30">
    <cfRule type="cellIs" dxfId="34" priority="7" stopIfTrue="1" operator="equal">
      <formula>0</formula>
    </cfRule>
  </conditionalFormatting>
  <conditionalFormatting sqref="AC32:AC34 AF32:AF34">
    <cfRule type="cellIs" dxfId="33" priority="4" stopIfTrue="1" operator="equal">
      <formula>0</formula>
    </cfRule>
  </conditionalFormatting>
  <conditionalFormatting sqref="AC40:AC42">
    <cfRule type="cellIs" dxfId="32" priority="40" stopIfTrue="1" operator="equal">
      <formula>0</formula>
    </cfRule>
  </conditionalFormatting>
  <conditionalFormatting sqref="AF16:AF18">
    <cfRule type="cellIs" dxfId="31" priority="19" stopIfTrue="1" operator="equal">
      <formula>0</formula>
    </cfRule>
  </conditionalFormatting>
  <conditionalFormatting sqref="AF20:AF22">
    <cfRule type="cellIs" dxfId="30" priority="15" stopIfTrue="1" operator="equal">
      <formula>0</formula>
    </cfRule>
  </conditionalFormatting>
  <conditionalFormatting sqref="AF36:AF38">
    <cfRule type="cellIs" dxfId="29" priority="1" stopIfTrue="1" operator="equal">
      <formula>0</formula>
    </cfRule>
  </conditionalFormatting>
  <conditionalFormatting sqref="AF40">
    <cfRule type="cellIs" dxfId="28" priority="60" stopIfTrue="1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scale="56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I62"/>
  <sheetViews>
    <sheetView view="pageBreakPreview" topLeftCell="A10" zoomScale="80" zoomScaleNormal="50" zoomScaleSheetLayoutView="80" workbookViewId="0">
      <selection activeCell="H32" sqref="H32"/>
    </sheetView>
  </sheetViews>
  <sheetFormatPr defaultColWidth="9" defaultRowHeight="14.25"/>
  <cols>
    <col min="1" max="1" width="2.125" style="51" customWidth="1"/>
    <col min="2" max="3" width="13.5" style="51" customWidth="1"/>
    <col min="4" max="4" width="4.25" style="42" bestFit="1" customWidth="1"/>
    <col min="5" max="5" width="24.25" style="51" customWidth="1"/>
    <col min="6" max="6" width="7.375" style="51" customWidth="1"/>
    <col min="7" max="7" width="2.75" style="51" bestFit="1" customWidth="1"/>
    <col min="8" max="8" width="7.375" style="44" customWidth="1"/>
    <col min="9" max="9" width="24.625" style="51" customWidth="1"/>
    <col min="10" max="10" width="13.125" style="51" bestFit="1" customWidth="1"/>
    <col min="11" max="11" width="3.625" style="51" customWidth="1"/>
    <col min="12" max="13" width="13.5" style="51" customWidth="1"/>
    <col min="14" max="14" width="4.25" style="42" bestFit="1" customWidth="1"/>
    <col min="15" max="15" width="24.25" style="51" customWidth="1"/>
    <col min="16" max="16" width="7.375" style="42" customWidth="1"/>
    <col min="17" max="17" width="2.75" style="42" bestFit="1" customWidth="1"/>
    <col min="18" max="18" width="7.375" style="41" customWidth="1"/>
    <col min="19" max="19" width="24.625" style="42" customWidth="1"/>
    <col min="20" max="20" width="17.125" style="51" customWidth="1"/>
    <col min="21" max="21" width="2.125" style="42" customWidth="1"/>
    <col min="22" max="45" width="4.5" style="42" customWidth="1"/>
    <col min="46" max="54" width="8.125" style="42" customWidth="1"/>
    <col min="55" max="56" width="5.625" style="42" customWidth="1"/>
    <col min="57" max="57" width="4.5" style="42" customWidth="1"/>
    <col min="58" max="59" width="9" style="42"/>
    <col min="60" max="60" width="9" style="42" customWidth="1"/>
    <col min="61" max="61" width="9" style="42" hidden="1" customWidth="1"/>
    <col min="62" max="16384" width="9" style="42"/>
  </cols>
  <sheetData>
    <row r="1" spans="1:60" ht="31.5" customHeight="1">
      <c r="A1" s="37"/>
      <c r="B1" s="351" t="str">
        <f>+登録・退会参加集計!A1</f>
        <v>2024年度</v>
      </c>
      <c r="C1" s="351"/>
      <c r="D1" s="351"/>
      <c r="E1" s="359" t="str">
        <f>+'第10回　三井のリハウス　東京都U12ブロックリーグ組合せ'!D1</f>
        <v>第10回　三井のリハウス　東京都U12ブロックリーグ　後期　</v>
      </c>
      <c r="F1" s="359"/>
      <c r="G1" s="359"/>
      <c r="H1" s="359"/>
      <c r="I1" s="359"/>
      <c r="J1" s="359"/>
      <c r="K1" s="359"/>
      <c r="L1" s="359"/>
      <c r="M1" s="359"/>
      <c r="N1" s="359"/>
      <c r="O1" s="38" t="s">
        <v>171</v>
      </c>
      <c r="P1" s="358" t="s">
        <v>63</v>
      </c>
      <c r="Q1" s="358"/>
      <c r="R1" s="39" t="s">
        <v>201</v>
      </c>
      <c r="S1" s="62">
        <f ca="1">TODAY()</f>
        <v>45609</v>
      </c>
      <c r="T1" s="63" t="s">
        <v>61</v>
      </c>
      <c r="U1" s="40"/>
      <c r="AI1" s="43"/>
      <c r="AJ1" s="43"/>
      <c r="AK1" s="43"/>
    </row>
    <row r="2" spans="1:60" ht="24" customHeight="1">
      <c r="A2" s="64"/>
      <c r="B2" s="64"/>
      <c r="C2" s="65"/>
      <c r="D2" s="64"/>
      <c r="E2" s="65"/>
      <c r="F2" s="65"/>
      <c r="G2" s="65"/>
      <c r="H2" s="66"/>
      <c r="I2" s="67"/>
      <c r="J2" s="67"/>
      <c r="K2" s="64"/>
      <c r="L2" s="64"/>
      <c r="M2" s="65"/>
      <c r="N2" s="64"/>
      <c r="O2" s="65"/>
      <c r="P2" s="65"/>
      <c r="Q2" s="65"/>
      <c r="R2" s="68"/>
      <c r="S2" s="69"/>
      <c r="T2" s="67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70"/>
      <c r="AU2" s="70"/>
      <c r="AV2" s="70"/>
      <c r="AW2" s="70"/>
      <c r="AX2" s="70"/>
      <c r="AY2" s="70"/>
      <c r="AZ2" s="70"/>
      <c r="BA2" s="70"/>
      <c r="BB2" s="70"/>
      <c r="BC2" s="48"/>
      <c r="BD2" s="48"/>
      <c r="BE2" s="49"/>
      <c r="BF2" s="50"/>
      <c r="BG2" s="50"/>
      <c r="BH2" s="43"/>
    </row>
    <row r="3" spans="1:60" s="51" customFormat="1" ht="20.25" customHeight="1">
      <c r="A3" s="65"/>
      <c r="B3" s="71" t="s">
        <v>115</v>
      </c>
      <c r="C3" s="71" t="s">
        <v>125</v>
      </c>
      <c r="D3" s="72"/>
      <c r="E3" s="73" t="s">
        <v>114</v>
      </c>
      <c r="F3" s="408" t="s">
        <v>116</v>
      </c>
      <c r="G3" s="408"/>
      <c r="H3" s="408"/>
      <c r="I3" s="73" t="s">
        <v>114</v>
      </c>
      <c r="J3" s="74" t="s">
        <v>118</v>
      </c>
      <c r="K3" s="65"/>
      <c r="L3" s="71" t="s">
        <v>115</v>
      </c>
      <c r="M3" s="71" t="s">
        <v>125</v>
      </c>
      <c r="N3" s="72"/>
      <c r="O3" s="73" t="s">
        <v>114</v>
      </c>
      <c r="P3" s="408" t="s">
        <v>116</v>
      </c>
      <c r="Q3" s="408"/>
      <c r="R3" s="408"/>
      <c r="S3" s="73" t="s">
        <v>114</v>
      </c>
      <c r="T3" s="74" t="s">
        <v>118</v>
      </c>
      <c r="U3" s="69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6"/>
      <c r="AU3" s="76"/>
      <c r="AV3" s="76"/>
      <c r="AW3" s="76"/>
      <c r="AX3" s="76"/>
      <c r="AY3" s="76"/>
      <c r="AZ3" s="76"/>
      <c r="BA3" s="76"/>
      <c r="BB3" s="77"/>
      <c r="BC3" s="48"/>
      <c r="BD3" s="48"/>
      <c r="BE3" s="78"/>
      <c r="BF3" s="79"/>
      <c r="BG3" s="79"/>
      <c r="BH3" s="80"/>
    </row>
    <row r="4" spans="1:60" ht="20.25" customHeight="1">
      <c r="A4" s="64"/>
      <c r="B4" s="81">
        <v>45557</v>
      </c>
      <c r="C4" s="82">
        <v>0.58333333333333337</v>
      </c>
      <c r="D4" s="83">
        <v>1</v>
      </c>
      <c r="E4" s="84" t="str">
        <f>IF($R$1="A",+'第10回　三井のリハウス　東京都U12ブロックリーグ組合せ'!$D$6,IF($R$1="B",+'第10回　三井のリハウス　東京都U12ブロックリーグ組合せ'!$G$6,IF($R$1="C",+'第10回　三井のリハウス　東京都U12ブロックリーグ組合せ'!$J$6,IF($R$1="C",+'第10回　三井のリハウス　東京都U12ブロックリーグ組合せ'!$M$6,IF($R$1="D",+'第10回　三井のリハウス　東京都U12ブロックリーグ組合せ'!$M$6,IF($R$1="E",+'第10回　三井のリハウス　東京都U12ブロックリーグ組合せ'!$P$6,""))))))</f>
        <v>エレファント・コキリサッカー少年団</v>
      </c>
      <c r="F4" s="85">
        <v>0</v>
      </c>
      <c r="G4" s="85" t="s">
        <v>117</v>
      </c>
      <c r="H4" s="85">
        <v>0</v>
      </c>
      <c r="I4" s="84" t="str">
        <f>IF($R$1="A",+'第10回　三井のリハウス　東京都U12ブロックリーグ組合せ'!$D7,IF($R$1="B",+'第10回　三井のリハウス　東京都U12ブロックリーグ組合せ'!$G7,IF($R$1="C",+'第10回　三井のリハウス　東京都U12ブロックリーグ組合せ'!$J7,IF($R$1="D",+'第10回　三井のリハウス　東京都U12ブロックリーグ組合せ'!$M7,IF($R$1="E",+'第10回　三井のリハウス　東京都U12ブロックリーグ組合せ'!$P7,"")))))</f>
        <v>二寺サッカークラブ</v>
      </c>
      <c r="J4" s="86" t="s">
        <v>111</v>
      </c>
      <c r="K4" s="64"/>
      <c r="L4" s="81">
        <v>45557</v>
      </c>
      <c r="M4" s="82">
        <v>0.61111111111111116</v>
      </c>
      <c r="N4" s="83">
        <v>36</v>
      </c>
      <c r="O4" s="84" t="str">
        <f>+$I$8</f>
        <v>梅田キッカーズ</v>
      </c>
      <c r="P4" s="85">
        <v>3</v>
      </c>
      <c r="Q4" s="85" t="s">
        <v>117</v>
      </c>
      <c r="R4" s="85">
        <v>1</v>
      </c>
      <c r="S4" s="84" t="str">
        <f>+$I$9</f>
        <v>荒川サッカークラブ</v>
      </c>
      <c r="T4" s="86" t="s">
        <v>111</v>
      </c>
      <c r="U4" s="69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8"/>
      <c r="AU4" s="88"/>
      <c r="AV4" s="88"/>
      <c r="AW4" s="88"/>
      <c r="AX4" s="88"/>
      <c r="AY4" s="88"/>
      <c r="AZ4" s="88"/>
      <c r="BA4" s="88"/>
      <c r="BB4" s="89"/>
      <c r="BC4" s="48"/>
      <c r="BD4" s="48"/>
      <c r="BE4" s="49"/>
      <c r="BF4" s="50"/>
      <c r="BG4" s="50"/>
      <c r="BH4" s="43"/>
    </row>
    <row r="5" spans="1:60" ht="20.25" customHeight="1">
      <c r="A5" s="64"/>
      <c r="B5" s="81">
        <v>45606</v>
      </c>
      <c r="C5" s="82">
        <v>0.40277777777777779</v>
      </c>
      <c r="D5" s="83">
        <v>2</v>
      </c>
      <c r="E5" s="84" t="str">
        <f>IF($R$1="A",+'第10回　三井のリハウス　東京都U12ブロックリーグ組合せ'!$D$6,IF($R$1="B",+'第10回　三井のリハウス　東京都U12ブロックリーグ組合せ'!$G$6,IF($R$1="C",+'第10回　三井のリハウス　東京都U12ブロックリーグ組合せ'!$J$6,IF($R$1="C",+'第10回　三井のリハウス　東京都U12ブロックリーグ組合せ'!$M$6,IF($R$1="D",+'第10回　三井のリハウス　東京都U12ブロックリーグ組合せ'!$M$6,IF($R$1="E",+'第10回　三井のリハウス　東京都U12ブロックリーグ組合せ'!$P$6,""))))))</f>
        <v>エレファント・コキリサッカー少年団</v>
      </c>
      <c r="F5" s="85">
        <v>2</v>
      </c>
      <c r="G5" s="85" t="s">
        <v>117</v>
      </c>
      <c r="H5" s="85">
        <v>3</v>
      </c>
      <c r="I5" s="84" t="str">
        <f>IF($R$1="A",+'第10回　三井のリハウス　東京都U12ブロックリーグ組合せ'!$D8,IF($R$1="B",+'第10回　三井のリハウス　東京都U12ブロックリーグ組合せ'!$G8,IF($R$1="C",+'第10回　三井のリハウス　東京都U12ブロックリーグ組合せ'!$J8,IF($R$1="D",+'第10回　三井のリハウス　東京都U12ブロックリーグ組合せ'!$M8,IF($R$1="E",+'第10回　三井のリハウス　東京都U12ブロックリーグ組合せ'!$P8,"")))))</f>
        <v>すみだサッカークラブU-12業平</v>
      </c>
      <c r="J5" s="86" t="s">
        <v>124</v>
      </c>
      <c r="K5" s="64"/>
      <c r="L5" s="81">
        <v>45571</v>
      </c>
      <c r="M5" s="82">
        <v>0.41666666666666669</v>
      </c>
      <c r="N5" s="83">
        <v>37</v>
      </c>
      <c r="O5" s="84" t="str">
        <f t="shared" ref="O5:O7" si="0">+$I$8</f>
        <v>梅田キッカーズ</v>
      </c>
      <c r="P5" s="85">
        <v>1</v>
      </c>
      <c r="Q5" s="85" t="s">
        <v>117</v>
      </c>
      <c r="R5" s="85">
        <v>1</v>
      </c>
      <c r="S5" s="84" t="str">
        <f>+$I$10</f>
        <v>東加平キッカーズ</v>
      </c>
      <c r="T5" s="86" t="s">
        <v>113</v>
      </c>
      <c r="U5" s="69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88"/>
      <c r="AU5" s="88"/>
      <c r="AV5" s="88"/>
      <c r="AW5" s="88"/>
      <c r="AX5" s="88"/>
      <c r="AY5" s="88"/>
      <c r="AZ5" s="88"/>
      <c r="BA5" s="88"/>
      <c r="BB5" s="89"/>
      <c r="BC5" s="48"/>
      <c r="BD5" s="48"/>
      <c r="BE5" s="49"/>
      <c r="BF5" s="50"/>
      <c r="BG5" s="50"/>
      <c r="BH5" s="43"/>
    </row>
    <row r="6" spans="1:60" ht="20.25" customHeight="1">
      <c r="A6" s="64"/>
      <c r="B6" s="81">
        <v>45557</v>
      </c>
      <c r="C6" s="82">
        <v>0.66666666666666663</v>
      </c>
      <c r="D6" s="83">
        <v>3</v>
      </c>
      <c r="E6" s="84" t="str">
        <f>IF($R$1="A",+'第10回　三井のリハウス　東京都U12ブロックリーグ組合せ'!$D$6,IF($R$1="B",+'第10回　三井のリハウス　東京都U12ブロックリーグ組合せ'!$G$6,IF($R$1="C",+'第10回　三井のリハウス　東京都U12ブロックリーグ組合せ'!$J$6,IF($R$1="C",+'第10回　三井のリハウス　東京都U12ブロックリーグ組合せ'!$M$6,IF($R$1="D",+'第10回　三井のリハウス　東京都U12ブロックリーグ組合せ'!$M$6,IF($R$1="E",+'第10回　三井のリハウス　東京都U12ブロックリーグ組合せ'!$P$6,""))))))</f>
        <v>エレファント・コキリサッカー少年団</v>
      </c>
      <c r="F6" s="85">
        <v>4</v>
      </c>
      <c r="G6" s="85" t="s">
        <v>117</v>
      </c>
      <c r="H6" s="85">
        <v>1</v>
      </c>
      <c r="I6" s="84" t="str">
        <f>IF($R$1="A",+'第10回　三井のリハウス　東京都U12ブロックリーグ組合せ'!$D9,IF($R$1="B",+'第10回　三井のリハウス　東京都U12ブロックリーグ組合せ'!$G9,IF($R$1="C",+'第10回　三井のリハウス　東京都U12ブロックリーグ組合せ'!$J9,IF($R$1="D",+'第10回　三井のリハウス　東京都U12ブロックリーグ組合せ'!$M9,IF($R$1="E",+'第10回　三井のリハウス　東京都U12ブロックリーグ組合せ'!$P9,"")))))</f>
        <v>両国FC</v>
      </c>
      <c r="J6" s="86" t="s">
        <v>111</v>
      </c>
      <c r="K6" s="64"/>
      <c r="L6" s="81"/>
      <c r="M6" s="82"/>
      <c r="N6" s="83">
        <v>38</v>
      </c>
      <c r="O6" s="84" t="str">
        <f t="shared" si="0"/>
        <v>梅田キッカーズ</v>
      </c>
      <c r="P6" s="85"/>
      <c r="Q6" s="85" t="s">
        <v>117</v>
      </c>
      <c r="R6" s="85"/>
      <c r="S6" s="84">
        <f>+$I$11</f>
        <v>0</v>
      </c>
      <c r="T6" s="86"/>
      <c r="U6" s="69"/>
      <c r="V6" s="91"/>
      <c r="W6" s="76"/>
      <c r="X6" s="92"/>
      <c r="Y6" s="91"/>
      <c r="Z6" s="76"/>
      <c r="AA6" s="92"/>
      <c r="AB6" s="91"/>
      <c r="AC6" s="76"/>
      <c r="AD6" s="92"/>
      <c r="AE6" s="91"/>
      <c r="AF6" s="76"/>
      <c r="AG6" s="92"/>
      <c r="AH6" s="91"/>
      <c r="AI6" s="76"/>
      <c r="AJ6" s="92"/>
      <c r="AK6" s="91"/>
      <c r="AL6" s="76"/>
      <c r="AM6" s="92"/>
      <c r="AN6" s="91"/>
      <c r="AO6" s="76"/>
      <c r="AP6" s="92"/>
      <c r="AQ6" s="91"/>
      <c r="AR6" s="76"/>
      <c r="AS6" s="92"/>
      <c r="AT6" s="88"/>
      <c r="AU6" s="88"/>
      <c r="AV6" s="88"/>
      <c r="AW6" s="88"/>
      <c r="AX6" s="88"/>
      <c r="AY6" s="88"/>
      <c r="AZ6" s="88"/>
      <c r="BA6" s="88"/>
      <c r="BB6" s="89"/>
      <c r="BC6" s="55"/>
      <c r="BD6" s="55"/>
      <c r="BE6" s="55"/>
      <c r="BF6" s="50"/>
      <c r="BG6" s="50"/>
      <c r="BH6" s="43"/>
    </row>
    <row r="7" spans="1:60" ht="20.25" customHeight="1">
      <c r="A7" s="64"/>
      <c r="B7" s="81">
        <v>45536</v>
      </c>
      <c r="C7" s="82">
        <v>0.47222222222222221</v>
      </c>
      <c r="D7" s="83">
        <v>4</v>
      </c>
      <c r="E7" s="84" t="str">
        <f>IF($R$1="A",+'第10回　三井のリハウス　東京都U12ブロックリーグ組合せ'!$D$6,IF($R$1="B",+'第10回　三井のリハウス　東京都U12ブロックリーグ組合せ'!$G$6,IF($R$1="C",+'第10回　三井のリハウス　東京都U12ブロックリーグ組合せ'!$J$6,IF($R$1="C",+'第10回　三井のリハウス　東京都U12ブロックリーグ組合せ'!$M$6,IF($R$1="D",+'第10回　三井のリハウス　東京都U12ブロックリーグ組合せ'!$M$6,IF($R$1="E",+'第10回　三井のリハウス　東京都U12ブロックリーグ組合せ'!$P$6,""))))))</f>
        <v>エレファント・コキリサッカー少年団</v>
      </c>
      <c r="F7" s="85">
        <v>1</v>
      </c>
      <c r="G7" s="85" t="s">
        <v>117</v>
      </c>
      <c r="H7" s="85">
        <v>0</v>
      </c>
      <c r="I7" s="84" t="str">
        <f>IF($R$1="A",+'第10回　三井のリハウス　東京都U12ブロックリーグ組合せ'!$D10,IF($R$1="B",+'第10回　三井のリハウス　東京都U12ブロックリーグ組合せ'!$G10,IF($R$1="C",+'第10回　三井のリハウス　東京都U12ブロックリーグ組合せ'!$J10,IF($R$1="D",+'第10回　三井のリハウス　東京都U12ブロックリーグ組合せ'!$M10,IF($R$1="E",+'第10回　三井のリハウス　東京都U12ブロックリーグ組合せ'!$P10,"")))))</f>
        <v>峡田ヴァリアンツ</v>
      </c>
      <c r="J7" s="86" t="s">
        <v>111</v>
      </c>
      <c r="K7" s="64"/>
      <c r="L7" s="81"/>
      <c r="M7" s="82"/>
      <c r="N7" s="83">
        <v>39</v>
      </c>
      <c r="O7" s="84" t="str">
        <f t="shared" si="0"/>
        <v>梅田キッカーズ</v>
      </c>
      <c r="P7" s="85"/>
      <c r="Q7" s="85" t="s">
        <v>117</v>
      </c>
      <c r="R7" s="85"/>
      <c r="S7" s="84">
        <f>+$I$12</f>
        <v>0</v>
      </c>
      <c r="T7" s="86"/>
      <c r="U7" s="69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88"/>
      <c r="AU7" s="88"/>
      <c r="AV7" s="88"/>
      <c r="AW7" s="88"/>
      <c r="AX7" s="88"/>
      <c r="AY7" s="88"/>
      <c r="AZ7" s="88"/>
      <c r="BA7" s="88"/>
      <c r="BB7" s="89"/>
      <c r="BC7" s="48"/>
      <c r="BD7" s="48"/>
      <c r="BE7" s="49"/>
      <c r="BF7" s="50"/>
      <c r="BG7" s="50"/>
      <c r="BH7" s="43"/>
    </row>
    <row r="8" spans="1:60" ht="20.25" customHeight="1">
      <c r="A8" s="64"/>
      <c r="B8" s="81">
        <v>45550</v>
      </c>
      <c r="C8" s="82">
        <v>0.39583333333333331</v>
      </c>
      <c r="D8" s="83">
        <v>5</v>
      </c>
      <c r="E8" s="84" t="str">
        <f>IF($R$1="A",+'第10回　三井のリハウス　東京都U12ブロックリーグ組合せ'!$D$6,IF($R$1="B",+'第10回　三井のリハウス　東京都U12ブロックリーグ組合せ'!$G$6,IF($R$1="C",+'第10回　三井のリハウス　東京都U12ブロックリーグ組合せ'!$J$6,IF($R$1="C",+'第10回　三井のリハウス　東京都U12ブロックリーグ組合せ'!$M$6,IF($R$1="D",+'第10回　三井のリハウス　東京都U12ブロックリーグ組合せ'!$M$6,IF($R$1="E",+'第10回　三井のリハウス　東京都U12ブロックリーグ組合せ'!$P$6,""))))))</f>
        <v>エレファント・コキリサッカー少年団</v>
      </c>
      <c r="F8" s="85">
        <v>0</v>
      </c>
      <c r="G8" s="85" t="s">
        <v>117</v>
      </c>
      <c r="H8" s="85">
        <v>0</v>
      </c>
      <c r="I8" s="84" t="str">
        <f>IF($R$1="A",+'第10回　三井のリハウス　東京都U12ブロックリーグ組合せ'!$D11,IF($R$1="B",+'第10回　三井のリハウス　東京都U12ブロックリーグ組合せ'!$G11,IF($R$1="C",+'第10回　三井のリハウス　東京都U12ブロックリーグ組合せ'!$J11,IF($R$1="D",+'第10回　三井のリハウス　東京都U12ブロックリーグ組合せ'!$M11,IF($R$1="E",+'第10回　三井のリハウス　東京都U12ブロックリーグ組合せ'!$P11,"")))))</f>
        <v>梅田キッカーズ</v>
      </c>
      <c r="J8" s="86" t="s">
        <v>119</v>
      </c>
      <c r="K8" s="64"/>
      <c r="L8" s="94"/>
      <c r="M8" s="82"/>
      <c r="N8" s="83"/>
      <c r="O8" s="84"/>
      <c r="P8" s="85"/>
      <c r="Q8" s="83"/>
      <c r="R8" s="85"/>
      <c r="S8" s="95"/>
      <c r="T8" s="96"/>
      <c r="U8" s="69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8"/>
      <c r="AU8" s="88"/>
      <c r="AV8" s="88"/>
      <c r="AW8" s="88"/>
      <c r="AX8" s="88"/>
      <c r="AY8" s="88"/>
      <c r="AZ8" s="88"/>
      <c r="BA8" s="88"/>
      <c r="BB8" s="89"/>
      <c r="BC8" s="48"/>
      <c r="BD8" s="48"/>
      <c r="BE8" s="49"/>
      <c r="BF8" s="50"/>
      <c r="BG8" s="50"/>
      <c r="BH8" s="43"/>
    </row>
    <row r="9" spans="1:60" ht="20.25" customHeight="1">
      <c r="A9" s="64"/>
      <c r="B9" s="81">
        <v>45550</v>
      </c>
      <c r="C9" s="82">
        <v>0.47916666666666669</v>
      </c>
      <c r="D9" s="83">
        <v>6</v>
      </c>
      <c r="E9" s="84" t="str">
        <f>IF($R$1="A",+'第10回　三井のリハウス　東京都U12ブロックリーグ組合せ'!$D$6,IF($R$1="B",+'第10回　三井のリハウス　東京都U12ブロックリーグ組合せ'!$G$6,IF($R$1="C",+'第10回　三井のリハウス　東京都U12ブロックリーグ組合せ'!$J$6,IF($R$1="C",+'第10回　三井のリハウス　東京都U12ブロックリーグ組合せ'!$M$6,IF($R$1="D",+'第10回　三井のリハウス　東京都U12ブロックリーグ組合せ'!$M$6,IF($R$1="E",+'第10回　三井のリハウス　東京都U12ブロックリーグ組合せ'!$P$6,""))))))</f>
        <v>エレファント・コキリサッカー少年団</v>
      </c>
      <c r="F9" s="85">
        <v>0</v>
      </c>
      <c r="G9" s="85" t="s">
        <v>117</v>
      </c>
      <c r="H9" s="85">
        <v>3</v>
      </c>
      <c r="I9" s="84" t="str">
        <f>IF($R$1="A",+'第10回　三井のリハウス　東京都U12ブロックリーグ組合せ'!$D12,IF($R$1="B",+'第10回　三井のリハウス　東京都U12ブロックリーグ組合せ'!$G12,IF($R$1="C",+'第10回　三井のリハウス　東京都U12ブロックリーグ組合せ'!$J12,IF($R$1="D",+'第10回　三井のリハウス　東京都U12ブロックリーグ組合せ'!$M12,IF($R$1="E",+'第10回　三井のリハウス　東京都U12ブロックリーグ組合せ'!$P12,"")))))</f>
        <v>荒川サッカークラブ</v>
      </c>
      <c r="J9" s="86" t="s">
        <v>119</v>
      </c>
      <c r="K9" s="64"/>
      <c r="L9" s="81">
        <v>45571</v>
      </c>
      <c r="M9" s="82">
        <v>0.47222222222222221</v>
      </c>
      <c r="N9" s="83">
        <v>40</v>
      </c>
      <c r="O9" s="84" t="str">
        <f>+$I$9</f>
        <v>荒川サッカークラブ</v>
      </c>
      <c r="P9" s="85">
        <v>0</v>
      </c>
      <c r="Q9" s="85" t="s">
        <v>117</v>
      </c>
      <c r="R9" s="85">
        <v>2</v>
      </c>
      <c r="S9" s="84" t="str">
        <f>+$I$10</f>
        <v>東加平キッカーズ</v>
      </c>
      <c r="T9" s="86" t="s">
        <v>113</v>
      </c>
      <c r="U9" s="6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88"/>
      <c r="AU9" s="88"/>
      <c r="AV9" s="88"/>
      <c r="AW9" s="88"/>
      <c r="AX9" s="88"/>
      <c r="AY9" s="88"/>
      <c r="AZ9" s="88"/>
      <c r="BA9" s="88"/>
      <c r="BB9" s="89"/>
      <c r="BC9" s="48"/>
      <c r="BD9" s="48"/>
      <c r="BE9" s="49"/>
      <c r="BF9" s="50"/>
      <c r="BG9" s="50"/>
      <c r="BH9" s="43"/>
    </row>
    <row r="10" spans="1:60" ht="20.25" customHeight="1">
      <c r="A10" s="64"/>
      <c r="B10" s="81">
        <v>45536</v>
      </c>
      <c r="C10" s="82">
        <v>0.44791666666666669</v>
      </c>
      <c r="D10" s="83">
        <v>7</v>
      </c>
      <c r="E10" s="84" t="str">
        <f>IF($R$1="A",+'第10回　三井のリハウス　東京都U12ブロックリーグ組合せ'!$D$6,IF($R$1="B",+'第10回　三井のリハウス　東京都U12ブロックリーグ組合せ'!$G$6,IF($R$1="C",+'第10回　三井のリハウス　東京都U12ブロックリーグ組合せ'!$J$6,IF($R$1="C",+'第10回　三井のリハウス　東京都U12ブロックリーグ組合せ'!$M$6,IF($R$1="D",+'第10回　三井のリハウス　東京都U12ブロックリーグ組合せ'!$M$6,IF($R$1="E",+'第10回　三井のリハウス　東京都U12ブロックリーグ組合せ'!$P$6,""))))))</f>
        <v>エレファント・コキリサッカー少年団</v>
      </c>
      <c r="F10" s="85">
        <v>0</v>
      </c>
      <c r="G10" s="85" t="s">
        <v>117</v>
      </c>
      <c r="H10" s="85">
        <v>2</v>
      </c>
      <c r="I10" s="84" t="str">
        <f>IF($R$1="A",+'第10回　三井のリハウス　東京都U12ブロックリーグ組合せ'!$D13,IF($R$1="B",+'第10回　三井のリハウス　東京都U12ブロックリーグ組合せ'!$G13,IF($R$1="C",+'第10回　三井のリハウス　東京都U12ブロックリーグ組合せ'!$J13,IF($R$1="D",+'第10回　三井のリハウス　東京都U12ブロックリーグ組合せ'!$M13,IF($R$1="E",+'第10回　三井のリハウス　東京都U12ブロックリーグ組合せ'!$P13,"")))))</f>
        <v>東加平キッカーズ</v>
      </c>
      <c r="J10" s="86" t="s">
        <v>111</v>
      </c>
      <c r="K10" s="64"/>
      <c r="L10" s="81"/>
      <c r="M10" s="82"/>
      <c r="N10" s="83">
        <v>41</v>
      </c>
      <c r="O10" s="84" t="str">
        <f>+$I$9</f>
        <v>荒川サッカークラブ</v>
      </c>
      <c r="P10" s="85"/>
      <c r="Q10" s="85" t="s">
        <v>117</v>
      </c>
      <c r="R10" s="85"/>
      <c r="S10" s="84">
        <f>+$I$11</f>
        <v>0</v>
      </c>
      <c r="T10" s="86"/>
      <c r="U10" s="69"/>
      <c r="V10" s="91"/>
      <c r="W10" s="76"/>
      <c r="X10" s="92"/>
      <c r="Y10" s="91"/>
      <c r="Z10" s="76"/>
      <c r="AA10" s="92"/>
      <c r="AB10" s="91"/>
      <c r="AC10" s="76"/>
      <c r="AD10" s="92"/>
      <c r="AE10" s="91"/>
      <c r="AF10" s="76"/>
      <c r="AG10" s="92"/>
      <c r="AH10" s="91"/>
      <c r="AI10" s="76"/>
      <c r="AJ10" s="92"/>
      <c r="AK10" s="91"/>
      <c r="AL10" s="76"/>
      <c r="AM10" s="92"/>
      <c r="AN10" s="91"/>
      <c r="AO10" s="76"/>
      <c r="AP10" s="92"/>
      <c r="AQ10" s="91"/>
      <c r="AR10" s="76"/>
      <c r="AS10" s="92"/>
      <c r="AT10" s="88"/>
      <c r="AU10" s="88"/>
      <c r="AV10" s="88"/>
      <c r="AW10" s="88"/>
      <c r="AX10" s="88"/>
      <c r="AY10" s="88"/>
      <c r="AZ10" s="88"/>
      <c r="BA10" s="88"/>
      <c r="BB10" s="89"/>
      <c r="BC10" s="55"/>
      <c r="BD10" s="55"/>
      <c r="BE10" s="55"/>
      <c r="BF10" s="50"/>
      <c r="BG10" s="50"/>
      <c r="BH10" s="43"/>
    </row>
    <row r="11" spans="1:60" ht="20.25" customHeight="1">
      <c r="A11" s="64"/>
      <c r="B11" s="81"/>
      <c r="C11" s="82"/>
      <c r="D11" s="83">
        <v>8</v>
      </c>
      <c r="E11" s="84" t="str">
        <f>IF($R$1="A",+'第10回　三井のリハウス　東京都U12ブロックリーグ組合せ'!$D$6,IF($R$1="B",+'第10回　三井のリハウス　東京都U12ブロックリーグ組合せ'!$G$6,IF($R$1="C",+'第10回　三井のリハウス　東京都U12ブロックリーグ組合せ'!$J$6,IF($R$1="C",+'第10回　三井のリハウス　東京都U12ブロックリーグ組合せ'!$M$6,IF($R$1="D",+'第10回　三井のリハウス　東京都U12ブロックリーグ組合せ'!$M$6,IF($R$1="E",+'第10回　三井のリハウス　東京都U12ブロックリーグ組合せ'!$P$6,""))))))</f>
        <v>エレファント・コキリサッカー少年団</v>
      </c>
      <c r="F11" s="85"/>
      <c r="G11" s="85" t="s">
        <v>117</v>
      </c>
      <c r="H11" s="85"/>
      <c r="I11" s="84">
        <f>IF($R$1="A",+'第10回　三井のリハウス　東京都U12ブロックリーグ組合せ'!$D14,IF($R$1="B",+'第10回　三井のリハウス　東京都U12ブロックリーグ組合せ'!$G14,IF($R$1="C",+'第10回　三井のリハウス　東京都U12ブロックリーグ組合せ'!$J14,IF($R$1="D",+'第10回　三井のリハウス　東京都U12ブロックリーグ組合せ'!$M14,IF($R$1="E",+'第10回　三井のリハウス　東京都U12ブロックリーグ組合せ'!$P14,"")))))</f>
        <v>0</v>
      </c>
      <c r="J11" s="86"/>
      <c r="K11" s="64"/>
      <c r="L11" s="94"/>
      <c r="M11" s="82"/>
      <c r="N11" s="83">
        <v>42</v>
      </c>
      <c r="O11" s="84" t="str">
        <f>+$I$9</f>
        <v>荒川サッカークラブ</v>
      </c>
      <c r="P11" s="85"/>
      <c r="Q11" s="85" t="s">
        <v>117</v>
      </c>
      <c r="R11" s="85"/>
      <c r="S11" s="84">
        <f>+$I$12</f>
        <v>0</v>
      </c>
      <c r="T11" s="96"/>
      <c r="U11" s="97"/>
      <c r="V11" s="98"/>
      <c r="W11" s="98"/>
      <c r="X11" s="98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88"/>
      <c r="AU11" s="88"/>
      <c r="AV11" s="88"/>
      <c r="AW11" s="88"/>
      <c r="AX11" s="88"/>
      <c r="AY11" s="88"/>
      <c r="AZ11" s="88"/>
      <c r="BA11" s="88"/>
      <c r="BB11" s="89"/>
      <c r="BC11" s="48"/>
      <c r="BD11" s="48"/>
      <c r="BE11" s="49"/>
      <c r="BF11" s="50"/>
      <c r="BG11" s="50"/>
      <c r="BH11" s="43"/>
    </row>
    <row r="12" spans="1:60" ht="20.25" customHeight="1">
      <c r="A12" s="64"/>
      <c r="B12" s="99"/>
      <c r="C12" s="82"/>
      <c r="D12" s="83">
        <v>9</v>
      </c>
      <c r="E12" s="84" t="str">
        <f>IF($R$1="A",+'第10回　三井のリハウス　東京都U12ブロックリーグ組合せ'!$D$6,IF($R$1="B",+'第10回　三井のリハウス　東京都U12ブロックリーグ組合せ'!$G$6,IF($R$1="C",+'第10回　三井のリハウス　東京都U12ブロックリーグ組合せ'!$J$6,IF($R$1="C",+'第10回　三井のリハウス　東京都U12ブロックリーグ組合せ'!$M$6,IF($R$1="D",+'第10回　三井のリハウス　東京都U12ブロックリーグ組合せ'!$M$6,IF($R$1="E",+'第10回　三井のリハウス　東京都U12ブロックリーグ組合せ'!$P$6,""))))))</f>
        <v>エレファント・コキリサッカー少年団</v>
      </c>
      <c r="F12" s="85"/>
      <c r="G12" s="85" t="s">
        <v>117</v>
      </c>
      <c r="H12" s="85"/>
      <c r="I12" s="84">
        <f>IF($R$1="A",+'第10回　三井のリハウス　東京都U12ブロックリーグ組合せ'!$D15,IF($R$1="B",+'第10回　三井のリハウス　東京都U12ブロックリーグ組合せ'!$G15,IF($R$1="C",+'第10回　三井のリハウス　東京都U12ブロックリーグ組合せ'!$J15,IF($R$1="D",+'第10回　三井のリハウス　東京都U12ブロックリーグ組合せ'!$M15,IF($R$1="E",+'第10回　三井のリハウス　東京都U12ブロックリーグ組合せ'!$P15,"")))))</f>
        <v>0</v>
      </c>
      <c r="J12" s="86"/>
      <c r="K12" s="64"/>
      <c r="L12" s="81"/>
      <c r="M12" s="82"/>
      <c r="N12" s="100"/>
      <c r="O12" s="84"/>
      <c r="P12" s="85"/>
      <c r="Q12" s="85"/>
      <c r="R12" s="85"/>
      <c r="S12" s="83"/>
      <c r="T12" s="86"/>
      <c r="U12" s="101"/>
      <c r="V12" s="98"/>
      <c r="W12" s="98"/>
      <c r="X12" s="98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88"/>
      <c r="AU12" s="88"/>
      <c r="AV12" s="88"/>
      <c r="AW12" s="88"/>
      <c r="AX12" s="88"/>
      <c r="AY12" s="88"/>
      <c r="AZ12" s="88"/>
      <c r="BA12" s="88"/>
      <c r="BB12" s="89"/>
      <c r="BC12" s="48"/>
      <c r="BD12" s="48"/>
      <c r="BE12" s="49"/>
      <c r="BF12" s="50"/>
      <c r="BG12" s="50"/>
      <c r="BH12" s="43"/>
    </row>
    <row r="13" spans="1:60" ht="20.25" customHeight="1">
      <c r="A13" s="64"/>
      <c r="B13" s="99"/>
      <c r="C13" s="82"/>
      <c r="D13" s="83"/>
      <c r="E13" s="84"/>
      <c r="F13" s="85"/>
      <c r="G13" s="85"/>
      <c r="H13" s="85"/>
      <c r="I13" s="96"/>
      <c r="J13" s="86"/>
      <c r="K13" s="64"/>
      <c r="L13" s="81"/>
      <c r="M13" s="82"/>
      <c r="N13" s="83">
        <v>43</v>
      </c>
      <c r="O13" s="84" t="str">
        <f>+$I$10</f>
        <v>東加平キッカーズ</v>
      </c>
      <c r="P13" s="85"/>
      <c r="Q13" s="85" t="s">
        <v>117</v>
      </c>
      <c r="R13" s="85"/>
      <c r="S13" s="84">
        <f>+$I$11</f>
        <v>0</v>
      </c>
      <c r="T13" s="86"/>
      <c r="U13" s="101"/>
      <c r="V13" s="98"/>
      <c r="W13" s="98"/>
      <c r="X13" s="98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88"/>
      <c r="AU13" s="88"/>
      <c r="AV13" s="88"/>
      <c r="AW13" s="88"/>
      <c r="AX13" s="88"/>
      <c r="AY13" s="88"/>
      <c r="AZ13" s="88"/>
      <c r="BA13" s="88"/>
      <c r="BB13" s="89"/>
      <c r="BC13" s="48"/>
      <c r="BD13" s="48"/>
      <c r="BE13" s="49"/>
      <c r="BF13" s="50"/>
      <c r="BG13" s="50"/>
      <c r="BH13" s="43"/>
    </row>
    <row r="14" spans="1:60" ht="20.25" customHeight="1">
      <c r="A14" s="64"/>
      <c r="B14" s="99">
        <v>45557</v>
      </c>
      <c r="C14" s="82">
        <v>0.66666666666666663</v>
      </c>
      <c r="D14" s="83">
        <v>10</v>
      </c>
      <c r="E14" s="84" t="str">
        <f>+$I$4</f>
        <v>二寺サッカークラブ</v>
      </c>
      <c r="F14" s="85">
        <v>0</v>
      </c>
      <c r="G14" s="85" t="s">
        <v>117</v>
      </c>
      <c r="H14" s="85">
        <v>0</v>
      </c>
      <c r="I14" s="84" t="str">
        <f>+$I$5</f>
        <v>すみだサッカークラブU-12業平</v>
      </c>
      <c r="J14" s="86" t="s">
        <v>111</v>
      </c>
      <c r="K14" s="64"/>
      <c r="L14" s="94"/>
      <c r="M14" s="82"/>
      <c r="N14" s="83">
        <v>44</v>
      </c>
      <c r="O14" s="84" t="str">
        <f>+$I$10</f>
        <v>東加平キッカーズ</v>
      </c>
      <c r="P14" s="85"/>
      <c r="Q14" s="85" t="s">
        <v>117</v>
      </c>
      <c r="R14" s="85"/>
      <c r="S14" s="84">
        <f>+$I$12</f>
        <v>0</v>
      </c>
      <c r="T14" s="103"/>
      <c r="U14" s="76"/>
      <c r="V14" s="98"/>
      <c r="W14" s="98"/>
      <c r="X14" s="98"/>
      <c r="Y14" s="91"/>
      <c r="Z14" s="76"/>
      <c r="AA14" s="92"/>
      <c r="AB14" s="91"/>
      <c r="AC14" s="76"/>
      <c r="AD14" s="92"/>
      <c r="AE14" s="91"/>
      <c r="AF14" s="76"/>
      <c r="AG14" s="92"/>
      <c r="AH14" s="91"/>
      <c r="AI14" s="76"/>
      <c r="AJ14" s="92"/>
      <c r="AK14" s="91"/>
      <c r="AL14" s="76"/>
      <c r="AM14" s="92"/>
      <c r="AN14" s="91"/>
      <c r="AO14" s="76"/>
      <c r="AP14" s="92"/>
      <c r="AQ14" s="91"/>
      <c r="AR14" s="76"/>
      <c r="AS14" s="92"/>
      <c r="AT14" s="88"/>
      <c r="AU14" s="88"/>
      <c r="AV14" s="88"/>
      <c r="AW14" s="88"/>
      <c r="AX14" s="88"/>
      <c r="AY14" s="88"/>
      <c r="AZ14" s="88"/>
      <c r="BA14" s="88"/>
      <c r="BB14" s="89"/>
      <c r="BC14" s="55"/>
      <c r="BD14" s="55"/>
      <c r="BE14" s="55"/>
      <c r="BF14" s="50"/>
      <c r="BG14" s="50"/>
      <c r="BH14" s="43"/>
    </row>
    <row r="15" spans="1:60" ht="20.25" customHeight="1">
      <c r="A15" s="64"/>
      <c r="B15" s="81">
        <v>45571</v>
      </c>
      <c r="C15" s="82">
        <v>0.44444444444444442</v>
      </c>
      <c r="D15" s="83">
        <v>11</v>
      </c>
      <c r="E15" s="84" t="str">
        <f t="shared" ref="E15:E21" si="1">+$I$4</f>
        <v>二寺サッカークラブ</v>
      </c>
      <c r="F15" s="85">
        <v>1</v>
      </c>
      <c r="G15" s="85" t="s">
        <v>117</v>
      </c>
      <c r="H15" s="85">
        <v>0</v>
      </c>
      <c r="I15" s="84" t="str">
        <f>+$I$6</f>
        <v>両国FC</v>
      </c>
      <c r="J15" s="86" t="s">
        <v>113</v>
      </c>
      <c r="K15" s="64"/>
      <c r="L15" s="94"/>
      <c r="M15" s="82"/>
      <c r="N15" s="83"/>
      <c r="O15" s="84"/>
      <c r="P15" s="83"/>
      <c r="Q15" s="83"/>
      <c r="R15" s="104"/>
      <c r="S15" s="83"/>
      <c r="T15" s="105"/>
      <c r="U15" s="97"/>
      <c r="V15" s="97"/>
      <c r="W15" s="97"/>
      <c r="X15" s="97"/>
      <c r="Y15" s="98"/>
      <c r="Z15" s="98"/>
      <c r="AA15" s="98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88"/>
      <c r="AU15" s="88"/>
      <c r="AV15" s="88"/>
      <c r="AW15" s="88"/>
      <c r="AX15" s="88"/>
      <c r="AY15" s="88"/>
      <c r="AZ15" s="88"/>
      <c r="BA15" s="88"/>
      <c r="BB15" s="89"/>
      <c r="BC15" s="48"/>
      <c r="BD15" s="48"/>
      <c r="BE15" s="49"/>
      <c r="BF15" s="50"/>
      <c r="BG15" s="50"/>
      <c r="BH15" s="43"/>
    </row>
    <row r="16" spans="1:60" ht="20.25" customHeight="1">
      <c r="A16" s="64"/>
      <c r="B16" s="81">
        <v>45550</v>
      </c>
      <c r="C16" s="82">
        <v>0.39583333333333331</v>
      </c>
      <c r="D16" s="83">
        <v>12</v>
      </c>
      <c r="E16" s="84" t="str">
        <f t="shared" si="1"/>
        <v>二寺サッカークラブ</v>
      </c>
      <c r="F16" s="85">
        <v>2</v>
      </c>
      <c r="G16" s="85" t="s">
        <v>117</v>
      </c>
      <c r="H16" s="85">
        <v>1</v>
      </c>
      <c r="I16" s="84" t="str">
        <f>+$I$7</f>
        <v>峡田ヴァリアンツ</v>
      </c>
      <c r="J16" s="86" t="s">
        <v>119</v>
      </c>
      <c r="K16" s="64"/>
      <c r="L16" s="94"/>
      <c r="M16" s="82"/>
      <c r="N16" s="83">
        <v>45</v>
      </c>
      <c r="O16" s="84">
        <f>+$I$11</f>
        <v>0</v>
      </c>
      <c r="P16" s="83"/>
      <c r="Q16" s="85" t="s">
        <v>117</v>
      </c>
      <c r="R16" s="106"/>
      <c r="S16" s="84">
        <f>+$I$12</f>
        <v>0</v>
      </c>
      <c r="T16" s="107"/>
      <c r="U16" s="108"/>
      <c r="V16" s="108"/>
      <c r="W16" s="108"/>
      <c r="X16" s="108"/>
      <c r="Y16" s="98"/>
      <c r="Z16" s="98"/>
      <c r="AA16" s="98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8"/>
      <c r="AU16" s="88"/>
      <c r="AV16" s="88"/>
      <c r="AW16" s="88"/>
      <c r="AX16" s="88"/>
      <c r="AY16" s="88"/>
      <c r="AZ16" s="88"/>
      <c r="BA16" s="88"/>
      <c r="BB16" s="89"/>
      <c r="BC16" s="48"/>
      <c r="BD16" s="48"/>
      <c r="BE16" s="49"/>
      <c r="BF16" s="50"/>
      <c r="BG16" s="50"/>
      <c r="BH16" s="43"/>
    </row>
    <row r="17" spans="1:60" ht="20.25" customHeight="1">
      <c r="A17" s="64"/>
      <c r="B17" s="81">
        <v>45571</v>
      </c>
      <c r="C17" s="82">
        <v>0.5</v>
      </c>
      <c r="D17" s="83">
        <v>13</v>
      </c>
      <c r="E17" s="84" t="str">
        <f t="shared" si="1"/>
        <v>二寺サッカークラブ</v>
      </c>
      <c r="F17" s="85">
        <v>3</v>
      </c>
      <c r="G17" s="85" t="s">
        <v>117</v>
      </c>
      <c r="H17" s="85">
        <v>1</v>
      </c>
      <c r="I17" s="84" t="str">
        <f>+$I$8</f>
        <v>梅田キッカーズ</v>
      </c>
      <c r="J17" s="86" t="s">
        <v>113</v>
      </c>
      <c r="K17" s="64"/>
      <c r="L17" s="94"/>
      <c r="M17" s="82"/>
      <c r="N17" s="83"/>
      <c r="O17" s="84"/>
      <c r="P17" s="83"/>
      <c r="Q17" s="83"/>
      <c r="R17" s="109"/>
      <c r="S17" s="83"/>
      <c r="T17" s="96"/>
      <c r="U17" s="101"/>
      <c r="V17" s="101"/>
      <c r="W17" s="101"/>
      <c r="X17" s="101"/>
      <c r="Y17" s="98"/>
      <c r="Z17" s="98"/>
      <c r="AA17" s="98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88"/>
      <c r="AU17" s="88"/>
      <c r="AV17" s="88"/>
      <c r="AW17" s="88"/>
      <c r="AX17" s="88"/>
      <c r="AY17" s="88"/>
      <c r="AZ17" s="88"/>
      <c r="BA17" s="88"/>
      <c r="BB17" s="89"/>
      <c r="BC17" s="48"/>
      <c r="BD17" s="48"/>
      <c r="BE17" s="49"/>
      <c r="BF17" s="50"/>
      <c r="BG17" s="50"/>
      <c r="BH17" s="43"/>
    </row>
    <row r="18" spans="1:60" ht="20.25" customHeight="1">
      <c r="A18" s="64"/>
      <c r="B18" s="81">
        <v>45592</v>
      </c>
      <c r="C18" s="82">
        <v>0.53472222222222221</v>
      </c>
      <c r="D18" s="83">
        <v>14</v>
      </c>
      <c r="E18" s="84" t="str">
        <f t="shared" si="1"/>
        <v>二寺サッカークラブ</v>
      </c>
      <c r="F18" s="85">
        <v>3</v>
      </c>
      <c r="G18" s="85" t="s">
        <v>117</v>
      </c>
      <c r="H18" s="85">
        <v>0</v>
      </c>
      <c r="I18" s="84" t="str">
        <f>+$I$9</f>
        <v>荒川サッカークラブ</v>
      </c>
      <c r="J18" s="86" t="s">
        <v>113</v>
      </c>
      <c r="K18" s="64"/>
      <c r="L18" s="94"/>
      <c r="M18" s="82"/>
      <c r="N18" s="83"/>
      <c r="O18" s="84"/>
      <c r="P18" s="83"/>
      <c r="Q18" s="83"/>
      <c r="R18" s="102"/>
      <c r="S18" s="83"/>
      <c r="T18" s="103"/>
      <c r="U18" s="76"/>
      <c r="V18" s="110"/>
      <c r="W18" s="76"/>
      <c r="X18" s="76"/>
      <c r="Y18" s="98"/>
      <c r="Z18" s="98"/>
      <c r="AA18" s="98"/>
      <c r="AB18" s="91"/>
      <c r="AC18" s="76"/>
      <c r="AD18" s="92"/>
      <c r="AE18" s="91"/>
      <c r="AF18" s="76"/>
      <c r="AG18" s="92"/>
      <c r="AH18" s="91"/>
      <c r="AI18" s="76"/>
      <c r="AJ18" s="92"/>
      <c r="AK18" s="91"/>
      <c r="AL18" s="76"/>
      <c r="AM18" s="92"/>
      <c r="AN18" s="91"/>
      <c r="AO18" s="76"/>
      <c r="AP18" s="92"/>
      <c r="AQ18" s="91"/>
      <c r="AR18" s="76"/>
      <c r="AS18" s="92"/>
      <c r="AT18" s="88"/>
      <c r="AU18" s="88"/>
      <c r="AV18" s="88"/>
      <c r="AW18" s="88"/>
      <c r="AX18" s="88"/>
      <c r="AY18" s="88"/>
      <c r="AZ18" s="88"/>
      <c r="BA18" s="88"/>
      <c r="BB18" s="89"/>
      <c r="BC18" s="55"/>
      <c r="BD18" s="55"/>
      <c r="BE18" s="55"/>
      <c r="BF18" s="50"/>
      <c r="BG18" s="50"/>
      <c r="BH18" s="43"/>
    </row>
    <row r="19" spans="1:60" ht="20.25" customHeight="1">
      <c r="A19" s="64"/>
      <c r="B19" s="99">
        <v>45550</v>
      </c>
      <c r="C19" s="82">
        <v>0.47916666666666669</v>
      </c>
      <c r="D19" s="83">
        <v>15</v>
      </c>
      <c r="E19" s="84" t="str">
        <f t="shared" si="1"/>
        <v>二寺サッカークラブ</v>
      </c>
      <c r="F19" s="85">
        <v>1</v>
      </c>
      <c r="G19" s="85" t="s">
        <v>117</v>
      </c>
      <c r="H19" s="85">
        <v>1</v>
      </c>
      <c r="I19" s="84" t="str">
        <f>+$I$10</f>
        <v>東加平キッカーズ</v>
      </c>
      <c r="J19" s="86" t="s">
        <v>119</v>
      </c>
      <c r="K19" s="64"/>
      <c r="L19" s="94"/>
      <c r="M19" s="82"/>
      <c r="N19" s="83"/>
      <c r="O19" s="84"/>
      <c r="P19" s="83"/>
      <c r="Q19" s="83"/>
      <c r="R19" s="104"/>
      <c r="S19" s="83"/>
      <c r="T19" s="105"/>
      <c r="U19" s="97"/>
      <c r="V19" s="97"/>
      <c r="W19" s="97"/>
      <c r="X19" s="97"/>
      <c r="Y19" s="97"/>
      <c r="Z19" s="97"/>
      <c r="AA19" s="97"/>
      <c r="AB19" s="98"/>
      <c r="AC19" s="98"/>
      <c r="AD19" s="98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88"/>
      <c r="AU19" s="88"/>
      <c r="AV19" s="88"/>
      <c r="AW19" s="88"/>
      <c r="AX19" s="88"/>
      <c r="AY19" s="88"/>
      <c r="AZ19" s="88"/>
      <c r="BA19" s="88"/>
      <c r="BB19" s="89"/>
      <c r="BC19" s="48"/>
      <c r="BD19" s="48"/>
      <c r="BE19" s="49"/>
      <c r="BF19" s="50"/>
      <c r="BG19" s="50"/>
      <c r="BH19" s="43"/>
    </row>
    <row r="20" spans="1:60" ht="20.25" customHeight="1">
      <c r="A20" s="64"/>
      <c r="B20" s="99"/>
      <c r="C20" s="82"/>
      <c r="D20" s="83">
        <v>16</v>
      </c>
      <c r="E20" s="84" t="str">
        <f t="shared" si="1"/>
        <v>二寺サッカークラブ</v>
      </c>
      <c r="F20" s="85"/>
      <c r="G20" s="85" t="s">
        <v>117</v>
      </c>
      <c r="H20" s="85"/>
      <c r="I20" s="84">
        <f>+$I$11</f>
        <v>0</v>
      </c>
      <c r="J20" s="86"/>
      <c r="K20" s="64"/>
      <c r="L20" s="94"/>
      <c r="M20" s="82"/>
      <c r="N20" s="83"/>
      <c r="O20" s="84"/>
      <c r="P20" s="83"/>
      <c r="Q20" s="83"/>
      <c r="R20" s="106"/>
      <c r="S20" s="83"/>
      <c r="T20" s="107"/>
      <c r="U20" s="108"/>
      <c r="V20" s="108"/>
      <c r="W20" s="108"/>
      <c r="X20" s="108"/>
      <c r="Y20" s="108"/>
      <c r="Z20" s="108"/>
      <c r="AA20" s="108"/>
      <c r="AB20" s="98"/>
      <c r="AC20" s="98"/>
      <c r="AD20" s="98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8"/>
      <c r="AU20" s="88"/>
      <c r="AV20" s="88"/>
      <c r="AW20" s="88"/>
      <c r="AX20" s="88"/>
      <c r="AY20" s="88"/>
      <c r="AZ20" s="88"/>
      <c r="BA20" s="88"/>
      <c r="BB20" s="89"/>
      <c r="BC20" s="48"/>
      <c r="BD20" s="48"/>
      <c r="BE20" s="49"/>
      <c r="BF20" s="50"/>
      <c r="BG20" s="50"/>
      <c r="BH20" s="43"/>
    </row>
    <row r="21" spans="1:60" ht="20.25" customHeight="1">
      <c r="A21" s="64"/>
      <c r="B21" s="99"/>
      <c r="C21" s="82"/>
      <c r="D21" s="83">
        <v>17</v>
      </c>
      <c r="E21" s="84" t="str">
        <f t="shared" si="1"/>
        <v>二寺サッカークラブ</v>
      </c>
      <c r="F21" s="85"/>
      <c r="G21" s="85" t="s">
        <v>117</v>
      </c>
      <c r="H21" s="85"/>
      <c r="I21" s="84">
        <f>+$I$12</f>
        <v>0</v>
      </c>
      <c r="J21" s="86"/>
      <c r="K21" s="64"/>
      <c r="L21" s="94"/>
      <c r="M21" s="82"/>
      <c r="N21" s="83"/>
      <c r="O21" s="84"/>
      <c r="P21" s="83"/>
      <c r="Q21" s="83"/>
      <c r="R21" s="109"/>
      <c r="S21" s="83"/>
      <c r="T21" s="96"/>
      <c r="U21" s="101"/>
      <c r="V21" s="101"/>
      <c r="W21" s="101"/>
      <c r="X21" s="101"/>
      <c r="Y21" s="101"/>
      <c r="Z21" s="101"/>
      <c r="AA21" s="101"/>
      <c r="AB21" s="98"/>
      <c r="AC21" s="98"/>
      <c r="AD21" s="98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88"/>
      <c r="AU21" s="88"/>
      <c r="AV21" s="88"/>
      <c r="AW21" s="88"/>
      <c r="AX21" s="88"/>
      <c r="AY21" s="88"/>
      <c r="AZ21" s="88"/>
      <c r="BA21" s="88"/>
      <c r="BB21" s="89"/>
      <c r="BC21" s="48"/>
      <c r="BD21" s="48"/>
      <c r="BE21" s="49"/>
      <c r="BF21" s="50"/>
      <c r="BG21" s="50"/>
      <c r="BH21" s="43"/>
    </row>
    <row r="22" spans="1:60" ht="20.25" customHeight="1">
      <c r="A22" s="64"/>
      <c r="B22" s="99"/>
      <c r="C22" s="82"/>
      <c r="D22" s="83"/>
      <c r="E22" s="84"/>
      <c r="F22" s="85"/>
      <c r="G22" s="85"/>
      <c r="H22" s="85"/>
      <c r="I22" s="84"/>
      <c r="J22" s="86"/>
      <c r="K22" s="64"/>
      <c r="L22" s="94"/>
      <c r="M22" s="82"/>
      <c r="N22" s="83"/>
      <c r="O22" s="84"/>
      <c r="P22" s="83"/>
      <c r="Q22" s="83"/>
      <c r="R22" s="109"/>
      <c r="S22" s="83"/>
      <c r="T22" s="96"/>
      <c r="U22" s="101"/>
      <c r="V22" s="101"/>
      <c r="W22" s="101"/>
      <c r="X22" s="101"/>
      <c r="Y22" s="101"/>
      <c r="Z22" s="101"/>
      <c r="AA22" s="101"/>
      <c r="AB22" s="98"/>
      <c r="AC22" s="98"/>
      <c r="AD22" s="98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88"/>
      <c r="AU22" s="88"/>
      <c r="AV22" s="88"/>
      <c r="AW22" s="88"/>
      <c r="AX22" s="88"/>
      <c r="AY22" s="88"/>
      <c r="AZ22" s="88"/>
      <c r="BA22" s="88"/>
      <c r="BB22" s="89"/>
      <c r="BC22" s="48"/>
      <c r="BD22" s="48"/>
      <c r="BE22" s="49"/>
      <c r="BF22" s="50"/>
      <c r="BG22" s="50"/>
      <c r="BH22" s="43"/>
    </row>
    <row r="23" spans="1:60" ht="20.25" customHeight="1">
      <c r="A23" s="64"/>
      <c r="B23" s="99">
        <v>45557</v>
      </c>
      <c r="C23" s="82">
        <v>0.61111111111111116</v>
      </c>
      <c r="D23" s="83">
        <v>18</v>
      </c>
      <c r="E23" s="84" t="str">
        <f>+$I$5</f>
        <v>すみだサッカークラブU-12業平</v>
      </c>
      <c r="F23" s="85">
        <v>2</v>
      </c>
      <c r="G23" s="85" t="s">
        <v>117</v>
      </c>
      <c r="H23" s="85">
        <v>0</v>
      </c>
      <c r="I23" s="84" t="str">
        <f>+$I$6</f>
        <v>両国FC</v>
      </c>
      <c r="J23" s="86" t="s">
        <v>111</v>
      </c>
      <c r="K23" s="64"/>
      <c r="L23" s="94"/>
      <c r="M23" s="82"/>
      <c r="N23" s="83"/>
      <c r="O23" s="84"/>
      <c r="P23" s="83"/>
      <c r="Q23" s="83"/>
      <c r="R23" s="102"/>
      <c r="S23" s="83"/>
      <c r="T23" s="103"/>
      <c r="U23" s="76"/>
      <c r="V23" s="110"/>
      <c r="W23" s="76"/>
      <c r="X23" s="76"/>
      <c r="Y23" s="110"/>
      <c r="Z23" s="76"/>
      <c r="AA23" s="76"/>
      <c r="AB23" s="98"/>
      <c r="AC23" s="98"/>
      <c r="AD23" s="98"/>
      <c r="AE23" s="91"/>
      <c r="AF23" s="76"/>
      <c r="AG23" s="92"/>
      <c r="AH23" s="91"/>
      <c r="AI23" s="76"/>
      <c r="AJ23" s="92"/>
      <c r="AK23" s="91"/>
      <c r="AL23" s="76"/>
      <c r="AM23" s="92"/>
      <c r="AN23" s="91"/>
      <c r="AO23" s="76"/>
      <c r="AP23" s="92"/>
      <c r="AQ23" s="91"/>
      <c r="AR23" s="76"/>
      <c r="AS23" s="92"/>
      <c r="AT23" s="88"/>
      <c r="AU23" s="88"/>
      <c r="AV23" s="88"/>
      <c r="AW23" s="88"/>
      <c r="AX23" s="88"/>
      <c r="AY23" s="88"/>
      <c r="AZ23" s="88"/>
      <c r="BA23" s="88"/>
      <c r="BB23" s="89"/>
      <c r="BC23" s="55"/>
      <c r="BD23" s="55"/>
      <c r="BE23" s="55"/>
      <c r="BF23" s="50"/>
      <c r="BG23" s="50"/>
      <c r="BH23" s="43"/>
    </row>
    <row r="24" spans="1:60" ht="20.25" customHeight="1">
      <c r="A24" s="64"/>
      <c r="B24" s="81">
        <v>45592</v>
      </c>
      <c r="C24" s="82">
        <v>0.50694444444444442</v>
      </c>
      <c r="D24" s="83">
        <v>19</v>
      </c>
      <c r="E24" s="84" t="str">
        <f t="shared" ref="E24:E29" si="2">+$I$5</f>
        <v>すみだサッカークラブU-12業平</v>
      </c>
      <c r="F24" s="85">
        <v>4</v>
      </c>
      <c r="G24" s="85" t="s">
        <v>117</v>
      </c>
      <c r="H24" s="85">
        <v>1</v>
      </c>
      <c r="I24" s="84" t="str">
        <f>+$I$7</f>
        <v>峡田ヴァリアンツ</v>
      </c>
      <c r="J24" s="86" t="s">
        <v>113</v>
      </c>
      <c r="K24" s="64"/>
      <c r="L24" s="94"/>
      <c r="M24" s="82"/>
      <c r="N24" s="83"/>
      <c r="O24" s="84"/>
      <c r="P24" s="83"/>
      <c r="Q24" s="83"/>
      <c r="R24" s="104"/>
      <c r="S24" s="83"/>
      <c r="T24" s="105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8"/>
      <c r="AF24" s="98"/>
      <c r="AG24" s="98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88"/>
      <c r="AU24" s="88"/>
      <c r="AV24" s="88"/>
      <c r="AW24" s="88"/>
      <c r="AX24" s="88"/>
      <c r="AY24" s="88"/>
      <c r="AZ24" s="88"/>
      <c r="BA24" s="88"/>
      <c r="BB24" s="89"/>
      <c r="BC24" s="48"/>
      <c r="BD24" s="48"/>
      <c r="BE24" s="49"/>
      <c r="BF24" s="50"/>
      <c r="BG24" s="50"/>
      <c r="BH24" s="43"/>
    </row>
    <row r="25" spans="1:60" ht="20.25" customHeight="1">
      <c r="A25" s="64"/>
      <c r="B25" s="81">
        <v>45550</v>
      </c>
      <c r="C25" s="82">
        <v>0.50694444444444442</v>
      </c>
      <c r="D25" s="83">
        <v>20</v>
      </c>
      <c r="E25" s="84" t="str">
        <f t="shared" si="2"/>
        <v>すみだサッカークラブU-12業平</v>
      </c>
      <c r="F25" s="85">
        <v>1</v>
      </c>
      <c r="G25" s="85" t="s">
        <v>117</v>
      </c>
      <c r="H25" s="85">
        <v>2</v>
      </c>
      <c r="I25" s="84" t="str">
        <f>+$I$8</f>
        <v>梅田キッカーズ</v>
      </c>
      <c r="J25" s="86" t="s">
        <v>119</v>
      </c>
      <c r="K25" s="64"/>
      <c r="L25" s="94"/>
      <c r="M25" s="82"/>
      <c r="N25" s="83"/>
      <c r="O25" s="84"/>
      <c r="P25" s="83"/>
      <c r="Q25" s="83"/>
      <c r="R25" s="106"/>
      <c r="S25" s="83"/>
      <c r="T25" s="107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98"/>
      <c r="AF25" s="98"/>
      <c r="AG25" s="98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8"/>
      <c r="AU25" s="88"/>
      <c r="AV25" s="88"/>
      <c r="AW25" s="88"/>
      <c r="AX25" s="88"/>
      <c r="AY25" s="88"/>
      <c r="AZ25" s="88"/>
      <c r="BA25" s="88"/>
      <c r="BB25" s="89"/>
      <c r="BC25" s="48"/>
      <c r="BD25" s="48"/>
      <c r="BE25" s="49"/>
      <c r="BF25" s="50"/>
      <c r="BG25" s="50"/>
      <c r="BH25" s="43"/>
    </row>
    <row r="26" spans="1:60" ht="20.25" customHeight="1">
      <c r="A26" s="64"/>
      <c r="B26" s="99">
        <v>45550</v>
      </c>
      <c r="C26" s="82">
        <v>0.4236111111111111</v>
      </c>
      <c r="D26" s="83">
        <v>21</v>
      </c>
      <c r="E26" s="84" t="str">
        <f t="shared" si="2"/>
        <v>すみだサッカークラブU-12業平</v>
      </c>
      <c r="F26" s="85">
        <v>0</v>
      </c>
      <c r="G26" s="85" t="s">
        <v>117</v>
      </c>
      <c r="H26" s="85">
        <v>3</v>
      </c>
      <c r="I26" s="84" t="str">
        <f>+$I$9</f>
        <v>荒川サッカークラブ</v>
      </c>
      <c r="J26" s="86" t="s">
        <v>119</v>
      </c>
      <c r="K26" s="64"/>
      <c r="L26" s="94"/>
      <c r="M26" s="82"/>
      <c r="N26" s="83"/>
      <c r="O26" s="84"/>
      <c r="P26" s="83"/>
      <c r="Q26" s="83"/>
      <c r="R26" s="109"/>
      <c r="S26" s="83"/>
      <c r="T26" s="96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98"/>
      <c r="AF26" s="98"/>
      <c r="AG26" s="98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88"/>
      <c r="AU26" s="88"/>
      <c r="AV26" s="88"/>
      <c r="AW26" s="88"/>
      <c r="AX26" s="88"/>
      <c r="AY26" s="88"/>
      <c r="AZ26" s="88"/>
      <c r="BA26" s="88"/>
      <c r="BB26" s="89"/>
      <c r="BC26" s="48"/>
      <c r="BD26" s="48"/>
      <c r="BE26" s="49"/>
      <c r="BF26" s="50"/>
      <c r="BG26" s="50"/>
      <c r="BH26" s="43"/>
    </row>
    <row r="27" spans="1:60" ht="20.25" customHeight="1">
      <c r="A27" s="64"/>
      <c r="B27" s="99">
        <v>45592</v>
      </c>
      <c r="C27" s="82">
        <v>0.5625</v>
      </c>
      <c r="D27" s="83">
        <v>22</v>
      </c>
      <c r="E27" s="84" t="str">
        <f t="shared" si="2"/>
        <v>すみだサッカークラブU-12業平</v>
      </c>
      <c r="F27" s="85">
        <v>1</v>
      </c>
      <c r="G27" s="85" t="s">
        <v>117</v>
      </c>
      <c r="H27" s="85">
        <v>0</v>
      </c>
      <c r="I27" s="84" t="str">
        <f>+$I$10</f>
        <v>東加平キッカーズ</v>
      </c>
      <c r="J27" s="86" t="s">
        <v>113</v>
      </c>
      <c r="K27" s="64"/>
      <c r="L27" s="94"/>
      <c r="M27" s="82"/>
      <c r="N27" s="83"/>
      <c r="O27" s="84"/>
      <c r="P27" s="83"/>
      <c r="Q27" s="83"/>
      <c r="R27" s="102"/>
      <c r="S27" s="83"/>
      <c r="T27" s="103"/>
      <c r="U27" s="76"/>
      <c r="V27" s="110"/>
      <c r="W27" s="76"/>
      <c r="X27" s="76"/>
      <c r="Y27" s="110"/>
      <c r="Z27" s="76"/>
      <c r="AA27" s="76"/>
      <c r="AB27" s="110"/>
      <c r="AC27" s="76"/>
      <c r="AD27" s="76"/>
      <c r="AE27" s="98"/>
      <c r="AF27" s="98"/>
      <c r="AG27" s="98"/>
      <c r="AH27" s="91"/>
      <c r="AI27" s="76"/>
      <c r="AJ27" s="92"/>
      <c r="AK27" s="91"/>
      <c r="AL27" s="76"/>
      <c r="AM27" s="92"/>
      <c r="AN27" s="91"/>
      <c r="AO27" s="76"/>
      <c r="AP27" s="92"/>
      <c r="AQ27" s="91"/>
      <c r="AR27" s="76"/>
      <c r="AS27" s="92"/>
      <c r="AT27" s="88"/>
      <c r="AU27" s="88"/>
      <c r="AV27" s="88"/>
      <c r="AW27" s="88"/>
      <c r="AX27" s="88"/>
      <c r="AY27" s="88"/>
      <c r="AZ27" s="88"/>
      <c r="BA27" s="88"/>
      <c r="BB27" s="89"/>
      <c r="BC27" s="55"/>
      <c r="BD27" s="55"/>
      <c r="BE27" s="55"/>
      <c r="BF27" s="50"/>
      <c r="BG27" s="50"/>
      <c r="BH27" s="43"/>
    </row>
    <row r="28" spans="1:60" ht="20.25" customHeight="1">
      <c r="A28" s="64"/>
      <c r="B28" s="99"/>
      <c r="C28" s="82"/>
      <c r="D28" s="83">
        <v>23</v>
      </c>
      <c r="E28" s="84" t="str">
        <f t="shared" si="2"/>
        <v>すみだサッカークラブU-12業平</v>
      </c>
      <c r="F28" s="85"/>
      <c r="G28" s="85" t="s">
        <v>117</v>
      </c>
      <c r="H28" s="85"/>
      <c r="I28" s="84">
        <f>+$I$11</f>
        <v>0</v>
      </c>
      <c r="J28" s="86"/>
      <c r="K28" s="64"/>
      <c r="L28" s="94"/>
      <c r="M28" s="82"/>
      <c r="N28" s="83"/>
      <c r="O28" s="84"/>
      <c r="P28" s="83"/>
      <c r="Q28" s="83"/>
      <c r="R28" s="104"/>
      <c r="S28" s="83"/>
      <c r="T28" s="105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8"/>
      <c r="AI28" s="98"/>
      <c r="AJ28" s="98"/>
      <c r="AK28" s="93"/>
      <c r="AL28" s="93"/>
      <c r="AM28" s="93"/>
      <c r="AN28" s="93"/>
      <c r="AO28" s="93"/>
      <c r="AP28" s="93"/>
      <c r="AQ28" s="93"/>
      <c r="AR28" s="93"/>
      <c r="AS28" s="93"/>
      <c r="AT28" s="88"/>
      <c r="AU28" s="88"/>
      <c r="AV28" s="88"/>
      <c r="AW28" s="88"/>
      <c r="AX28" s="88"/>
      <c r="AY28" s="88"/>
      <c r="AZ28" s="88"/>
      <c r="BA28" s="88"/>
      <c r="BB28" s="89"/>
      <c r="BC28" s="48"/>
      <c r="BD28" s="48"/>
      <c r="BE28" s="49"/>
      <c r="BF28" s="50"/>
      <c r="BG28" s="50"/>
      <c r="BH28" s="43"/>
    </row>
    <row r="29" spans="1:60" ht="20.25" customHeight="1">
      <c r="A29" s="64"/>
      <c r="B29" s="99"/>
      <c r="C29" s="82"/>
      <c r="D29" s="83">
        <v>24</v>
      </c>
      <c r="E29" s="84" t="str">
        <f t="shared" si="2"/>
        <v>すみだサッカークラブU-12業平</v>
      </c>
      <c r="F29" s="85"/>
      <c r="G29" s="85" t="s">
        <v>117</v>
      </c>
      <c r="H29" s="85"/>
      <c r="I29" s="84">
        <f>+$I$12</f>
        <v>0</v>
      </c>
      <c r="J29" s="86"/>
      <c r="K29" s="64"/>
      <c r="L29" s="94"/>
      <c r="M29" s="82"/>
      <c r="N29" s="83"/>
      <c r="O29" s="84"/>
      <c r="P29" s="83"/>
      <c r="Q29" s="83"/>
      <c r="R29" s="106"/>
      <c r="S29" s="83"/>
      <c r="T29" s="107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98"/>
      <c r="AI29" s="98"/>
      <c r="AJ29" s="98"/>
      <c r="AK29" s="87"/>
      <c r="AL29" s="87"/>
      <c r="AM29" s="87"/>
      <c r="AN29" s="87"/>
      <c r="AO29" s="87"/>
      <c r="AP29" s="87"/>
      <c r="AQ29" s="87"/>
      <c r="AR29" s="87"/>
      <c r="AS29" s="87"/>
      <c r="AT29" s="88"/>
      <c r="AU29" s="88"/>
      <c r="AV29" s="88"/>
      <c r="AW29" s="88"/>
      <c r="AX29" s="88"/>
      <c r="AY29" s="88"/>
      <c r="AZ29" s="88"/>
      <c r="BA29" s="88"/>
      <c r="BB29" s="89"/>
      <c r="BC29" s="48"/>
      <c r="BD29" s="48"/>
      <c r="BE29" s="49"/>
      <c r="BF29" s="50"/>
      <c r="BG29" s="50"/>
      <c r="BH29" s="43"/>
    </row>
    <row r="30" spans="1:60" ht="20.25" customHeight="1">
      <c r="A30" s="64"/>
      <c r="B30" s="99"/>
      <c r="C30" s="82"/>
      <c r="D30" s="83"/>
      <c r="E30" s="84"/>
      <c r="F30" s="85"/>
      <c r="G30" s="85"/>
      <c r="H30" s="85"/>
      <c r="I30" s="84"/>
      <c r="J30" s="86"/>
      <c r="K30" s="64"/>
      <c r="L30" s="94"/>
      <c r="M30" s="82"/>
      <c r="N30" s="83"/>
      <c r="O30" s="84"/>
      <c r="P30" s="83"/>
      <c r="Q30" s="83"/>
      <c r="R30" s="106"/>
      <c r="S30" s="83"/>
      <c r="T30" s="107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98"/>
      <c r="AI30" s="98"/>
      <c r="AJ30" s="98"/>
      <c r="AK30" s="87"/>
      <c r="AL30" s="87"/>
      <c r="AM30" s="87"/>
      <c r="AN30" s="87"/>
      <c r="AO30" s="87"/>
      <c r="AP30" s="87"/>
      <c r="AQ30" s="87"/>
      <c r="AR30" s="87"/>
      <c r="AS30" s="87"/>
      <c r="AT30" s="88"/>
      <c r="AU30" s="88"/>
      <c r="AV30" s="88"/>
      <c r="AW30" s="88"/>
      <c r="AX30" s="88"/>
      <c r="AY30" s="88"/>
      <c r="AZ30" s="88"/>
      <c r="BA30" s="88"/>
      <c r="BB30" s="89"/>
      <c r="BC30" s="48"/>
      <c r="BD30" s="48"/>
      <c r="BE30" s="49"/>
      <c r="BF30" s="50"/>
      <c r="BG30" s="50"/>
      <c r="BH30" s="43"/>
    </row>
    <row r="31" spans="1:60" ht="20.25" customHeight="1">
      <c r="A31" s="64"/>
      <c r="B31" s="81">
        <v>45550</v>
      </c>
      <c r="C31" s="82">
        <v>0.50694444444444442</v>
      </c>
      <c r="D31" s="83">
        <v>25</v>
      </c>
      <c r="E31" s="84" t="str">
        <f>+$I$6</f>
        <v>両国FC</v>
      </c>
      <c r="F31" s="85">
        <v>0</v>
      </c>
      <c r="G31" s="85" t="s">
        <v>117</v>
      </c>
      <c r="H31" s="85">
        <v>1</v>
      </c>
      <c r="I31" s="84" t="str">
        <f>+$I$7</f>
        <v>峡田ヴァリアンツ</v>
      </c>
      <c r="J31" s="86" t="s">
        <v>119</v>
      </c>
      <c r="K31" s="64"/>
      <c r="L31" s="100"/>
      <c r="M31" s="100"/>
      <c r="N31" s="83"/>
      <c r="O31" s="84"/>
      <c r="P31" s="83"/>
      <c r="Q31" s="83"/>
      <c r="R31" s="109"/>
      <c r="S31" s="83"/>
      <c r="T31" s="96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98"/>
      <c r="AI31" s="98"/>
      <c r="AJ31" s="98"/>
      <c r="AK31" s="90"/>
      <c r="AL31" s="90"/>
      <c r="AM31" s="90"/>
      <c r="AN31" s="90"/>
      <c r="AO31" s="90"/>
      <c r="AP31" s="90"/>
      <c r="AQ31" s="90"/>
      <c r="AR31" s="90"/>
      <c r="AS31" s="90"/>
      <c r="AT31" s="88"/>
      <c r="AU31" s="88"/>
      <c r="AV31" s="88"/>
      <c r="AW31" s="88"/>
      <c r="AX31" s="88"/>
      <c r="AY31" s="88"/>
      <c r="AZ31" s="88"/>
      <c r="BA31" s="88"/>
      <c r="BB31" s="89"/>
      <c r="BC31" s="48"/>
      <c r="BD31" s="48"/>
      <c r="BE31" s="49"/>
      <c r="BF31" s="50"/>
      <c r="BG31" s="50"/>
      <c r="BH31" s="43"/>
    </row>
    <row r="32" spans="1:60" ht="20.25" customHeight="1">
      <c r="A32" s="64"/>
      <c r="B32" s="81">
        <v>45606</v>
      </c>
      <c r="C32" s="82">
        <v>0.375</v>
      </c>
      <c r="D32" s="83">
        <v>26</v>
      </c>
      <c r="E32" s="84" t="str">
        <f t="shared" ref="E32:E36" si="3">+$I$6</f>
        <v>両国FC</v>
      </c>
      <c r="F32" s="85">
        <v>0</v>
      </c>
      <c r="G32" s="85" t="s">
        <v>117</v>
      </c>
      <c r="H32" s="85">
        <v>2</v>
      </c>
      <c r="I32" s="84" t="str">
        <f>+$I$8</f>
        <v>梅田キッカーズ</v>
      </c>
      <c r="J32" s="86" t="s">
        <v>124</v>
      </c>
      <c r="K32" s="64"/>
      <c r="L32" s="100"/>
      <c r="M32" s="100"/>
      <c r="N32" s="83"/>
      <c r="O32" s="84"/>
      <c r="P32" s="83"/>
      <c r="Q32" s="83"/>
      <c r="R32" s="102"/>
      <c r="S32" s="83"/>
      <c r="T32" s="103"/>
      <c r="U32" s="76"/>
      <c r="V32" s="110"/>
      <c r="W32" s="76"/>
      <c r="X32" s="76"/>
      <c r="Y32" s="110"/>
      <c r="Z32" s="76"/>
      <c r="AA32" s="76"/>
      <c r="AB32" s="110"/>
      <c r="AC32" s="76"/>
      <c r="AD32" s="76"/>
      <c r="AE32" s="110"/>
      <c r="AF32" s="76"/>
      <c r="AG32" s="76"/>
      <c r="AH32" s="98"/>
      <c r="AI32" s="98"/>
      <c r="AJ32" s="98"/>
      <c r="AK32" s="91"/>
      <c r="AL32" s="76"/>
      <c r="AM32" s="92"/>
      <c r="AN32" s="91"/>
      <c r="AO32" s="76"/>
      <c r="AP32" s="92"/>
      <c r="AQ32" s="91"/>
      <c r="AR32" s="76"/>
      <c r="AS32" s="92"/>
      <c r="AT32" s="88"/>
      <c r="AU32" s="88"/>
      <c r="AV32" s="88"/>
      <c r="AW32" s="88"/>
      <c r="AX32" s="88"/>
      <c r="AY32" s="88"/>
      <c r="AZ32" s="88"/>
      <c r="BA32" s="88"/>
      <c r="BB32" s="89"/>
      <c r="BC32" s="55"/>
      <c r="BD32" s="55"/>
      <c r="BE32" s="55"/>
      <c r="BF32" s="50"/>
      <c r="BG32" s="50"/>
      <c r="BH32" s="43"/>
    </row>
    <row r="33" spans="1:60" ht="20.25" customHeight="1">
      <c r="A33" s="64"/>
      <c r="B33" s="81">
        <v>45571</v>
      </c>
      <c r="C33" s="82">
        <v>0.52777777777777779</v>
      </c>
      <c r="D33" s="83">
        <v>27</v>
      </c>
      <c r="E33" s="84" t="str">
        <f t="shared" si="3"/>
        <v>両国FC</v>
      </c>
      <c r="F33" s="85">
        <v>1</v>
      </c>
      <c r="G33" s="85" t="s">
        <v>117</v>
      </c>
      <c r="H33" s="85">
        <v>6</v>
      </c>
      <c r="I33" s="84" t="str">
        <f>+$I$9</f>
        <v>荒川サッカークラブ</v>
      </c>
      <c r="J33" s="86" t="s">
        <v>113</v>
      </c>
      <c r="K33" s="64"/>
      <c r="L33" s="100"/>
      <c r="M33" s="100"/>
      <c r="N33" s="83"/>
      <c r="O33" s="84"/>
      <c r="P33" s="83"/>
      <c r="Q33" s="83"/>
      <c r="R33" s="104"/>
      <c r="S33" s="83"/>
      <c r="T33" s="105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8"/>
      <c r="AL33" s="98"/>
      <c r="AM33" s="98"/>
      <c r="AN33" s="93"/>
      <c r="AO33" s="93"/>
      <c r="AP33" s="93"/>
      <c r="AQ33" s="93"/>
      <c r="AR33" s="93"/>
      <c r="AS33" s="93"/>
      <c r="AT33" s="88"/>
      <c r="AU33" s="88"/>
      <c r="AV33" s="88"/>
      <c r="AW33" s="88"/>
      <c r="AX33" s="88"/>
      <c r="AY33" s="88"/>
      <c r="AZ33" s="88"/>
      <c r="BA33" s="88"/>
      <c r="BB33" s="89"/>
      <c r="BC33" s="48"/>
      <c r="BD33" s="48"/>
      <c r="BE33" s="49"/>
      <c r="BF33" s="50"/>
      <c r="BG33" s="50"/>
      <c r="BH33" s="43"/>
    </row>
    <row r="34" spans="1:60" ht="20.25" customHeight="1">
      <c r="A34" s="64"/>
      <c r="B34" s="99">
        <v>45550</v>
      </c>
      <c r="C34" s="82">
        <v>0.4236111111111111</v>
      </c>
      <c r="D34" s="83">
        <v>28</v>
      </c>
      <c r="E34" s="84" t="str">
        <f t="shared" si="3"/>
        <v>両国FC</v>
      </c>
      <c r="F34" s="85">
        <v>0</v>
      </c>
      <c r="G34" s="85" t="s">
        <v>117</v>
      </c>
      <c r="H34" s="85">
        <v>3</v>
      </c>
      <c r="I34" s="84" t="str">
        <f>+$I$10</f>
        <v>東加平キッカーズ</v>
      </c>
      <c r="J34" s="86" t="s">
        <v>119</v>
      </c>
      <c r="K34" s="64"/>
      <c r="L34" s="100"/>
      <c r="M34" s="100"/>
      <c r="N34" s="83"/>
      <c r="O34" s="84"/>
      <c r="P34" s="83"/>
      <c r="Q34" s="83"/>
      <c r="R34" s="106"/>
      <c r="S34" s="83"/>
      <c r="T34" s="107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98"/>
      <c r="AL34" s="98"/>
      <c r="AM34" s="98"/>
      <c r="AN34" s="87"/>
      <c r="AO34" s="87"/>
      <c r="AP34" s="87"/>
      <c r="AQ34" s="87"/>
      <c r="AR34" s="87"/>
      <c r="AS34" s="87"/>
      <c r="AT34" s="88"/>
      <c r="AU34" s="88"/>
      <c r="AV34" s="88"/>
      <c r="AW34" s="88"/>
      <c r="AX34" s="88"/>
      <c r="AY34" s="88"/>
      <c r="AZ34" s="88"/>
      <c r="BA34" s="88"/>
      <c r="BB34" s="89"/>
      <c r="BC34" s="48"/>
      <c r="BD34" s="48"/>
      <c r="BE34" s="49"/>
      <c r="BF34" s="50"/>
      <c r="BG34" s="50"/>
      <c r="BH34" s="43"/>
    </row>
    <row r="35" spans="1:60" ht="20.25" customHeight="1">
      <c r="A35" s="64"/>
      <c r="B35" s="81"/>
      <c r="C35" s="82"/>
      <c r="D35" s="83">
        <v>29</v>
      </c>
      <c r="E35" s="84" t="str">
        <f t="shared" si="3"/>
        <v>両国FC</v>
      </c>
      <c r="F35" s="85"/>
      <c r="G35" s="85" t="s">
        <v>117</v>
      </c>
      <c r="H35" s="85"/>
      <c r="I35" s="84">
        <f>+$I$11</f>
        <v>0</v>
      </c>
      <c r="J35" s="86"/>
      <c r="K35" s="64"/>
      <c r="L35" s="100"/>
      <c r="M35" s="100"/>
      <c r="N35" s="83"/>
      <c r="O35" s="84"/>
      <c r="P35" s="83"/>
      <c r="Q35" s="83"/>
      <c r="R35" s="109"/>
      <c r="S35" s="83"/>
      <c r="T35" s="96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98"/>
      <c r="AL35" s="98"/>
      <c r="AM35" s="98"/>
      <c r="AN35" s="111"/>
      <c r="AO35" s="112"/>
      <c r="AP35" s="112"/>
      <c r="AQ35" s="90"/>
      <c r="AR35" s="90"/>
      <c r="AS35" s="90"/>
      <c r="AT35" s="88"/>
      <c r="AU35" s="88"/>
      <c r="AV35" s="88"/>
      <c r="AW35" s="88"/>
      <c r="AX35" s="88"/>
      <c r="AY35" s="88"/>
      <c r="AZ35" s="88"/>
      <c r="BA35" s="88"/>
      <c r="BB35" s="89"/>
      <c r="BC35" s="48"/>
      <c r="BD35" s="48"/>
      <c r="BE35" s="49"/>
      <c r="BF35" s="50"/>
      <c r="BG35" s="50"/>
      <c r="BH35" s="43"/>
    </row>
    <row r="36" spans="1:60" ht="20.25" customHeight="1">
      <c r="A36" s="64"/>
      <c r="B36" s="99"/>
      <c r="C36" s="82"/>
      <c r="D36" s="83">
        <v>30</v>
      </c>
      <c r="E36" s="84" t="str">
        <f t="shared" si="3"/>
        <v>両国FC</v>
      </c>
      <c r="F36" s="85"/>
      <c r="G36" s="85" t="s">
        <v>117</v>
      </c>
      <c r="H36" s="85"/>
      <c r="I36" s="84">
        <f>+$I$12</f>
        <v>0</v>
      </c>
      <c r="J36" s="86"/>
      <c r="K36" s="64"/>
      <c r="L36" s="94"/>
      <c r="M36" s="82"/>
      <c r="N36" s="83"/>
      <c r="O36" s="84"/>
      <c r="P36" s="83"/>
      <c r="Q36" s="83"/>
      <c r="R36" s="102"/>
      <c r="S36" s="103"/>
      <c r="T36" s="103"/>
      <c r="U36" s="76"/>
      <c r="V36" s="110"/>
      <c r="W36" s="76"/>
      <c r="X36" s="76"/>
      <c r="Y36" s="110"/>
      <c r="Z36" s="76"/>
      <c r="AA36" s="76"/>
      <c r="AB36" s="110"/>
      <c r="AC36" s="76"/>
      <c r="AD36" s="76"/>
      <c r="AE36" s="110"/>
      <c r="AF36" s="76"/>
      <c r="AG36" s="76"/>
      <c r="AH36" s="110"/>
      <c r="AI36" s="76"/>
      <c r="AJ36" s="76"/>
      <c r="AK36" s="98"/>
      <c r="AL36" s="98"/>
      <c r="AM36" s="98"/>
      <c r="AN36" s="91"/>
      <c r="AO36" s="76"/>
      <c r="AP36" s="92"/>
      <c r="AQ36" s="91"/>
      <c r="AR36" s="76"/>
      <c r="AS36" s="92"/>
      <c r="AT36" s="88"/>
      <c r="AU36" s="88"/>
      <c r="AV36" s="88"/>
      <c r="AW36" s="88"/>
      <c r="AX36" s="88"/>
      <c r="AY36" s="88"/>
      <c r="AZ36" s="88"/>
      <c r="BA36" s="88"/>
      <c r="BB36" s="89"/>
      <c r="BC36" s="55"/>
      <c r="BD36" s="55"/>
      <c r="BE36" s="55"/>
      <c r="BF36" s="50"/>
      <c r="BG36" s="50"/>
      <c r="BH36" s="43"/>
    </row>
    <row r="37" spans="1:60" ht="20.25" customHeight="1">
      <c r="A37" s="64"/>
      <c r="B37" s="99"/>
      <c r="C37" s="82"/>
      <c r="D37" s="83"/>
      <c r="E37" s="84"/>
      <c r="F37" s="85"/>
      <c r="G37" s="85"/>
      <c r="H37" s="85"/>
      <c r="I37" s="103"/>
      <c r="J37" s="86"/>
      <c r="K37" s="64"/>
      <c r="L37" s="94"/>
      <c r="M37" s="82"/>
      <c r="N37" s="83"/>
      <c r="O37" s="84"/>
      <c r="P37" s="83"/>
      <c r="Q37" s="83"/>
      <c r="R37" s="102"/>
      <c r="S37" s="103"/>
      <c r="T37" s="103"/>
      <c r="U37" s="76"/>
      <c r="V37" s="110"/>
      <c r="W37" s="76"/>
      <c r="X37" s="76"/>
      <c r="Y37" s="110"/>
      <c r="Z37" s="76"/>
      <c r="AA37" s="76"/>
      <c r="AB37" s="110"/>
      <c r="AC37" s="76"/>
      <c r="AD37" s="76"/>
      <c r="AE37" s="110"/>
      <c r="AF37" s="76"/>
      <c r="AG37" s="76"/>
      <c r="AH37" s="110"/>
      <c r="AI37" s="76"/>
      <c r="AJ37" s="76"/>
      <c r="AK37" s="98"/>
      <c r="AL37" s="98"/>
      <c r="AM37" s="98"/>
      <c r="AN37" s="91"/>
      <c r="AO37" s="76"/>
      <c r="AP37" s="92"/>
      <c r="AQ37" s="91"/>
      <c r="AR37" s="76"/>
      <c r="AS37" s="92"/>
      <c r="AT37" s="88"/>
      <c r="AU37" s="88"/>
      <c r="AV37" s="88"/>
      <c r="AW37" s="88"/>
      <c r="AX37" s="88"/>
      <c r="AY37" s="88"/>
      <c r="AZ37" s="88"/>
      <c r="BA37" s="88"/>
      <c r="BB37" s="89"/>
      <c r="BC37" s="55"/>
      <c r="BD37" s="55"/>
      <c r="BE37" s="55"/>
      <c r="BF37" s="50"/>
      <c r="BG37" s="50"/>
      <c r="BH37" s="43"/>
    </row>
    <row r="38" spans="1:60" ht="20.25" customHeight="1">
      <c r="A38" s="64"/>
      <c r="B38" s="81">
        <v>45606</v>
      </c>
      <c r="C38" s="82">
        <v>0.43055555555555558</v>
      </c>
      <c r="D38" s="83">
        <v>31</v>
      </c>
      <c r="E38" s="84" t="str">
        <f>+$I$7</f>
        <v>峡田ヴァリアンツ</v>
      </c>
      <c r="F38" s="85">
        <v>1</v>
      </c>
      <c r="G38" s="85" t="s">
        <v>117</v>
      </c>
      <c r="H38" s="85">
        <v>0</v>
      </c>
      <c r="I38" s="84" t="str">
        <f>+$I$8</f>
        <v>梅田キッカーズ</v>
      </c>
      <c r="J38" s="86" t="s">
        <v>124</v>
      </c>
      <c r="K38" s="64"/>
      <c r="L38" s="94"/>
      <c r="M38" s="82"/>
      <c r="N38" s="83"/>
      <c r="O38" s="84"/>
      <c r="P38" s="83"/>
      <c r="Q38" s="83"/>
      <c r="R38" s="104"/>
      <c r="S38" s="83"/>
      <c r="T38" s="105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98"/>
      <c r="AP38" s="98"/>
      <c r="AQ38" s="93"/>
      <c r="AR38" s="93"/>
      <c r="AS38" s="93"/>
      <c r="AT38" s="88"/>
      <c r="AU38" s="88"/>
      <c r="AV38" s="88"/>
      <c r="AW38" s="88"/>
      <c r="AX38" s="88"/>
      <c r="AY38" s="88"/>
      <c r="AZ38" s="88"/>
      <c r="BA38" s="88"/>
      <c r="BB38" s="89"/>
      <c r="BC38" s="48"/>
      <c r="BD38" s="48"/>
      <c r="BE38" s="49"/>
      <c r="BF38" s="50"/>
      <c r="BG38" s="50"/>
      <c r="BH38" s="43"/>
    </row>
    <row r="39" spans="1:60" ht="20.25" customHeight="1">
      <c r="A39" s="64"/>
      <c r="B39" s="81">
        <v>45592</v>
      </c>
      <c r="C39" s="82">
        <v>0.59027777777777779</v>
      </c>
      <c r="D39" s="83">
        <v>32</v>
      </c>
      <c r="E39" s="84" t="str">
        <f t="shared" ref="E39:E42" si="4">+$I$7</f>
        <v>峡田ヴァリアンツ</v>
      </c>
      <c r="F39" s="85">
        <v>0</v>
      </c>
      <c r="G39" s="85" t="s">
        <v>117</v>
      </c>
      <c r="H39" s="85">
        <v>1</v>
      </c>
      <c r="I39" s="84" t="str">
        <f>+$I$9</f>
        <v>荒川サッカークラブ</v>
      </c>
      <c r="J39" s="86" t="s">
        <v>113</v>
      </c>
      <c r="K39" s="64"/>
      <c r="L39" s="94"/>
      <c r="M39" s="82"/>
      <c r="N39" s="83"/>
      <c r="O39" s="84"/>
      <c r="P39" s="83"/>
      <c r="Q39" s="83"/>
      <c r="R39" s="106"/>
      <c r="S39" s="83"/>
      <c r="T39" s="107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98"/>
      <c r="AO39" s="98"/>
      <c r="AP39" s="98"/>
      <c r="AQ39" s="87"/>
      <c r="AR39" s="87"/>
      <c r="AS39" s="87"/>
      <c r="AT39" s="88"/>
      <c r="AU39" s="88"/>
      <c r="AV39" s="88"/>
      <c r="AW39" s="88"/>
      <c r="AX39" s="88"/>
      <c r="AY39" s="88"/>
      <c r="AZ39" s="88"/>
      <c r="BA39" s="88"/>
      <c r="BB39" s="89"/>
      <c r="BC39" s="48"/>
      <c r="BD39" s="48"/>
      <c r="BE39" s="49"/>
      <c r="BF39" s="50"/>
      <c r="BG39" s="50"/>
      <c r="BH39" s="43"/>
    </row>
    <row r="40" spans="1:60" ht="20.25" customHeight="1">
      <c r="A40" s="64"/>
      <c r="B40" s="81">
        <v>45536</v>
      </c>
      <c r="C40" s="82">
        <v>0.375</v>
      </c>
      <c r="D40" s="83">
        <v>33</v>
      </c>
      <c r="E40" s="84" t="str">
        <f t="shared" si="4"/>
        <v>峡田ヴァリアンツ</v>
      </c>
      <c r="F40" s="85">
        <v>0</v>
      </c>
      <c r="G40" s="85" t="s">
        <v>117</v>
      </c>
      <c r="H40" s="85">
        <v>2</v>
      </c>
      <c r="I40" s="84" t="str">
        <f>+$I$10</f>
        <v>東加平キッカーズ</v>
      </c>
      <c r="J40" s="86" t="s">
        <v>111</v>
      </c>
      <c r="K40" s="64"/>
      <c r="L40" s="94"/>
      <c r="M40" s="82"/>
      <c r="N40" s="83"/>
      <c r="O40" s="84"/>
      <c r="P40" s="83"/>
      <c r="Q40" s="83"/>
      <c r="R40" s="109"/>
      <c r="S40" s="83"/>
      <c r="T40" s="96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98"/>
      <c r="AO40" s="98"/>
      <c r="AP40" s="98"/>
      <c r="AQ40" s="90"/>
      <c r="AR40" s="90"/>
      <c r="AS40" s="90"/>
      <c r="AT40" s="88"/>
      <c r="AU40" s="88"/>
      <c r="AV40" s="88"/>
      <c r="AW40" s="88"/>
      <c r="AX40" s="88"/>
      <c r="AY40" s="88"/>
      <c r="AZ40" s="88"/>
      <c r="BA40" s="88"/>
      <c r="BB40" s="89"/>
      <c r="BC40" s="48"/>
      <c r="BD40" s="48"/>
      <c r="BE40" s="49"/>
      <c r="BF40" s="50"/>
      <c r="BG40" s="50"/>
      <c r="BH40" s="43"/>
    </row>
    <row r="41" spans="1:60" ht="20.25" customHeight="1">
      <c r="A41" s="64"/>
      <c r="B41" s="81"/>
      <c r="C41" s="82"/>
      <c r="D41" s="83">
        <v>34</v>
      </c>
      <c r="E41" s="84" t="str">
        <f t="shared" si="4"/>
        <v>峡田ヴァリアンツ</v>
      </c>
      <c r="F41" s="85"/>
      <c r="G41" s="85" t="s">
        <v>117</v>
      </c>
      <c r="H41" s="85"/>
      <c r="I41" s="84">
        <f>+$I$11</f>
        <v>0</v>
      </c>
      <c r="J41" s="86"/>
      <c r="K41" s="64"/>
      <c r="L41" s="94"/>
      <c r="M41" s="82"/>
      <c r="N41" s="83"/>
      <c r="O41" s="84"/>
      <c r="P41" s="83"/>
      <c r="Q41" s="83"/>
      <c r="R41" s="102"/>
      <c r="S41" s="83"/>
      <c r="T41" s="103"/>
      <c r="U41" s="76"/>
      <c r="V41" s="110"/>
      <c r="W41" s="76"/>
      <c r="X41" s="76"/>
      <c r="Y41" s="110"/>
      <c r="Z41" s="76"/>
      <c r="AA41" s="76"/>
      <c r="AB41" s="110"/>
      <c r="AC41" s="76"/>
      <c r="AD41" s="76"/>
      <c r="AE41" s="110"/>
      <c r="AF41" s="76"/>
      <c r="AG41" s="76"/>
      <c r="AH41" s="110"/>
      <c r="AI41" s="76"/>
      <c r="AJ41" s="76"/>
      <c r="AK41" s="110"/>
      <c r="AL41" s="76"/>
      <c r="AM41" s="76"/>
      <c r="AN41" s="98"/>
      <c r="AO41" s="98"/>
      <c r="AP41" s="98"/>
      <c r="AQ41" s="91"/>
      <c r="AR41" s="76"/>
      <c r="AS41" s="92"/>
      <c r="AT41" s="88"/>
      <c r="AU41" s="88"/>
      <c r="AV41" s="88"/>
      <c r="AW41" s="88"/>
      <c r="AX41" s="88"/>
      <c r="AY41" s="88"/>
      <c r="AZ41" s="88"/>
      <c r="BA41" s="88"/>
      <c r="BB41" s="89"/>
      <c r="BC41" s="55"/>
      <c r="BD41" s="55"/>
      <c r="BE41" s="55"/>
      <c r="BF41" s="50"/>
      <c r="BG41" s="50"/>
      <c r="BH41" s="43"/>
    </row>
    <row r="42" spans="1:60" ht="20.25" customHeight="1">
      <c r="A42" s="64"/>
      <c r="B42" s="115"/>
      <c r="C42" s="116"/>
      <c r="D42" s="83">
        <v>35</v>
      </c>
      <c r="E42" s="84" t="str">
        <f t="shared" si="4"/>
        <v>峡田ヴァリアンツ</v>
      </c>
      <c r="F42" s="117"/>
      <c r="G42" s="85" t="s">
        <v>117</v>
      </c>
      <c r="H42" s="117"/>
      <c r="I42" s="84">
        <f>+$I$12</f>
        <v>0</v>
      </c>
      <c r="J42" s="118"/>
      <c r="K42" s="64"/>
      <c r="L42" s="119"/>
      <c r="M42" s="116"/>
      <c r="N42" s="120"/>
      <c r="O42" s="121"/>
      <c r="P42" s="120"/>
      <c r="Q42" s="120"/>
      <c r="R42" s="122"/>
      <c r="S42" s="120"/>
      <c r="T42" s="123"/>
      <c r="U42" s="76"/>
      <c r="V42" s="110"/>
      <c r="W42" s="76"/>
      <c r="X42" s="76"/>
      <c r="Y42" s="110"/>
      <c r="Z42" s="76"/>
      <c r="AA42" s="76"/>
      <c r="AB42" s="110"/>
      <c r="AC42" s="76"/>
      <c r="AD42" s="76"/>
      <c r="AE42" s="110"/>
      <c r="AF42" s="76"/>
      <c r="AG42" s="76"/>
      <c r="AH42" s="110"/>
      <c r="AI42" s="76"/>
      <c r="AJ42" s="76"/>
      <c r="AK42" s="110"/>
      <c r="AL42" s="76"/>
      <c r="AM42" s="76"/>
      <c r="AN42" s="98"/>
      <c r="AO42" s="98"/>
      <c r="AP42" s="98"/>
      <c r="AQ42" s="91"/>
      <c r="AR42" s="76"/>
      <c r="AS42" s="92"/>
      <c r="AT42" s="88"/>
      <c r="AU42" s="88"/>
      <c r="AV42" s="88"/>
      <c r="AW42" s="88"/>
      <c r="AX42" s="88"/>
      <c r="AY42" s="88"/>
      <c r="AZ42" s="88"/>
      <c r="BA42" s="88"/>
      <c r="BB42" s="89"/>
      <c r="BC42" s="55"/>
      <c r="BD42" s="55"/>
      <c r="BE42" s="55"/>
      <c r="BF42" s="50"/>
      <c r="BG42" s="50"/>
      <c r="BH42" s="43"/>
    </row>
    <row r="43" spans="1:60" ht="20.25" customHeight="1">
      <c r="A43" s="64"/>
      <c r="B43" s="124"/>
      <c r="C43" s="125"/>
      <c r="D43" s="126"/>
      <c r="E43" s="127"/>
      <c r="F43" s="128"/>
      <c r="G43" s="128"/>
      <c r="H43" s="129"/>
      <c r="I43" s="127"/>
      <c r="J43" s="130"/>
      <c r="K43" s="64"/>
      <c r="L43" s="131"/>
      <c r="M43" s="132"/>
      <c r="N43" s="126"/>
      <c r="O43" s="127"/>
      <c r="P43" s="126"/>
      <c r="Q43" s="126"/>
      <c r="R43" s="133"/>
      <c r="S43" s="126"/>
      <c r="T43" s="134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8"/>
      <c r="AR43" s="98"/>
      <c r="AS43" s="98"/>
      <c r="AT43" s="88"/>
      <c r="AU43" s="88"/>
      <c r="AV43" s="88"/>
      <c r="AW43" s="88"/>
      <c r="AX43" s="88"/>
      <c r="AY43" s="88"/>
      <c r="AZ43" s="88"/>
      <c r="BA43" s="88"/>
      <c r="BB43" s="89"/>
      <c r="BC43" s="48"/>
      <c r="BD43" s="48"/>
      <c r="BE43" s="49"/>
      <c r="BF43" s="50"/>
      <c r="BG43" s="50"/>
      <c r="BH43" s="43"/>
    </row>
    <row r="44" spans="1:60" ht="20.25" customHeight="1">
      <c r="A44" s="64"/>
      <c r="B44" s="135"/>
      <c r="C44" s="136"/>
      <c r="D44" s="137"/>
      <c r="E44" s="138"/>
      <c r="F44" s="139"/>
      <c r="G44" s="139"/>
      <c r="H44" s="140"/>
      <c r="I44" s="56"/>
      <c r="J44" s="141"/>
      <c r="K44" s="64"/>
      <c r="L44" s="64"/>
      <c r="M44" s="136"/>
      <c r="N44" s="137"/>
      <c r="O44" s="138"/>
      <c r="P44" s="137"/>
      <c r="Q44" s="137"/>
      <c r="R44" s="142"/>
      <c r="S44" s="108"/>
      <c r="T44" s="56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98"/>
      <c r="AR44" s="98"/>
      <c r="AS44" s="98"/>
      <c r="AT44" s="88"/>
      <c r="AU44" s="88"/>
      <c r="AV44" s="88"/>
      <c r="AW44" s="88"/>
      <c r="AX44" s="88"/>
      <c r="AY44" s="88"/>
      <c r="AZ44" s="88"/>
      <c r="BA44" s="88"/>
      <c r="BB44" s="89"/>
      <c r="BC44" s="48"/>
      <c r="BD44" s="48"/>
      <c r="BE44" s="49"/>
      <c r="BF44" s="50"/>
      <c r="BG44" s="50"/>
      <c r="BH44" s="43"/>
    </row>
    <row r="45" spans="1:60" ht="20.25" customHeight="1">
      <c r="A45" s="64"/>
      <c r="B45" s="135"/>
      <c r="C45" s="136"/>
      <c r="D45" s="137"/>
      <c r="E45" s="138"/>
      <c r="F45" s="139"/>
      <c r="G45" s="139"/>
      <c r="H45" s="143"/>
      <c r="I45" s="144"/>
      <c r="J45" s="141"/>
      <c r="K45" s="64"/>
      <c r="L45" s="64"/>
      <c r="M45" s="136"/>
      <c r="N45" s="137"/>
      <c r="O45" s="138"/>
      <c r="P45" s="137"/>
      <c r="Q45" s="137"/>
      <c r="R45" s="145"/>
      <c r="S45" s="101"/>
      <c r="T45" s="14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98"/>
      <c r="AR45" s="98"/>
      <c r="AS45" s="98"/>
      <c r="AT45" s="88"/>
      <c r="AU45" s="88"/>
      <c r="AV45" s="88"/>
      <c r="AW45" s="88"/>
      <c r="AX45" s="88"/>
      <c r="AY45" s="88"/>
      <c r="AZ45" s="88"/>
      <c r="BA45" s="88"/>
      <c r="BB45" s="89"/>
      <c r="BC45" s="48"/>
      <c r="BD45" s="48"/>
      <c r="BE45" s="49"/>
      <c r="BF45" s="50"/>
      <c r="BG45" s="50"/>
      <c r="BH45" s="43"/>
    </row>
    <row r="46" spans="1:60" ht="20.25" customHeight="1">
      <c r="A46" s="64"/>
      <c r="B46" s="135"/>
      <c r="C46" s="136"/>
      <c r="D46" s="137"/>
      <c r="E46" s="138"/>
      <c r="F46" s="139"/>
      <c r="G46" s="139"/>
      <c r="H46" s="146"/>
      <c r="I46" s="76"/>
      <c r="J46" s="141"/>
      <c r="K46" s="64"/>
      <c r="L46" s="64"/>
      <c r="M46" s="136"/>
      <c r="N46" s="137"/>
      <c r="O46" s="138"/>
      <c r="P46" s="137"/>
      <c r="Q46" s="137"/>
      <c r="R46" s="147"/>
      <c r="S46" s="76"/>
      <c r="T46" s="76"/>
      <c r="U46" s="76"/>
      <c r="V46" s="110"/>
      <c r="W46" s="76"/>
      <c r="X46" s="76"/>
      <c r="Y46" s="110"/>
      <c r="Z46" s="76"/>
      <c r="AA46" s="76"/>
      <c r="AB46" s="110"/>
      <c r="AC46" s="76"/>
      <c r="AD46" s="76"/>
      <c r="AE46" s="110"/>
      <c r="AF46" s="76"/>
      <c r="AG46" s="76"/>
      <c r="AH46" s="110"/>
      <c r="AI46" s="76"/>
      <c r="AJ46" s="76"/>
      <c r="AK46" s="110"/>
      <c r="AL46" s="76"/>
      <c r="AM46" s="76"/>
      <c r="AN46" s="110"/>
      <c r="AO46" s="76"/>
      <c r="AP46" s="76"/>
      <c r="AQ46" s="98"/>
      <c r="AR46" s="98"/>
      <c r="AS46" s="98"/>
      <c r="AT46" s="88"/>
      <c r="AU46" s="88"/>
      <c r="AV46" s="88"/>
      <c r="AW46" s="88"/>
      <c r="AX46" s="88"/>
      <c r="AY46" s="88"/>
      <c r="AZ46" s="88"/>
      <c r="BA46" s="88"/>
      <c r="BB46" s="89"/>
      <c r="BC46" s="55"/>
      <c r="BD46" s="55"/>
      <c r="BE46" s="55"/>
      <c r="BF46" s="50"/>
      <c r="BG46" s="50"/>
      <c r="BH46" s="43"/>
    </row>
    <row r="47" spans="1:60" ht="20.25" customHeight="1">
      <c r="A47" s="44"/>
      <c r="B47" s="148"/>
      <c r="C47" s="148"/>
      <c r="D47" s="59"/>
      <c r="E47" s="141"/>
      <c r="F47" s="139"/>
      <c r="G47" s="139"/>
      <c r="H47" s="139"/>
      <c r="I47" s="141"/>
      <c r="J47" s="141"/>
      <c r="K47" s="44"/>
      <c r="L47" s="44"/>
      <c r="M47" s="148"/>
      <c r="N47" s="59"/>
      <c r="O47" s="141"/>
      <c r="P47" s="59"/>
      <c r="Q47" s="59"/>
      <c r="R47" s="149"/>
      <c r="S47" s="59"/>
      <c r="T47" s="141"/>
      <c r="U47" s="60" t="s">
        <v>62</v>
      </c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49"/>
      <c r="AU47" s="49"/>
      <c r="AV47" s="49"/>
      <c r="AW47" s="49"/>
      <c r="AX47" s="49"/>
      <c r="AY47" s="49"/>
      <c r="AZ47" s="49"/>
      <c r="BA47" s="49"/>
      <c r="BC47" s="49"/>
      <c r="BD47" s="49"/>
      <c r="BE47" s="49"/>
      <c r="BF47" s="49"/>
      <c r="BG47" s="49"/>
    </row>
    <row r="48" spans="1:60" ht="20.25" customHeight="1">
      <c r="J48" s="141"/>
      <c r="AT48" s="49"/>
      <c r="AU48" s="49"/>
      <c r="AV48" s="61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</row>
    <row r="49" spans="5:59" ht="20.25" customHeight="1">
      <c r="AT49" s="49"/>
      <c r="AU49" s="61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</row>
    <row r="50" spans="5:59" ht="20.25" customHeight="1">
      <c r="E50" s="150" t="s">
        <v>110</v>
      </c>
      <c r="O50" s="150" t="s">
        <v>110</v>
      </c>
    </row>
    <row r="51" spans="5:59" ht="20.25" customHeight="1">
      <c r="E51" s="150" t="s">
        <v>111</v>
      </c>
      <c r="O51" s="150" t="s">
        <v>111</v>
      </c>
    </row>
    <row r="52" spans="5:59" ht="20.25" customHeight="1">
      <c r="E52" s="150" t="s">
        <v>112</v>
      </c>
      <c r="O52" s="150" t="s">
        <v>112</v>
      </c>
    </row>
    <row r="53" spans="5:59" ht="20.25" customHeight="1">
      <c r="E53" s="150" t="s">
        <v>113</v>
      </c>
      <c r="O53" s="150" t="s">
        <v>113</v>
      </c>
    </row>
    <row r="54" spans="5:59" ht="20.25" customHeight="1">
      <c r="E54" s="150" t="s">
        <v>119</v>
      </c>
      <c r="O54" s="150" t="s">
        <v>119</v>
      </c>
    </row>
    <row r="55" spans="5:59" ht="20.25" customHeight="1">
      <c r="E55" s="150" t="s">
        <v>120</v>
      </c>
      <c r="O55" s="150" t="s">
        <v>120</v>
      </c>
    </row>
    <row r="56" spans="5:59" ht="20.25" customHeight="1">
      <c r="E56" s="150" t="s">
        <v>121</v>
      </c>
      <c r="O56" s="150" t="s">
        <v>121</v>
      </c>
    </row>
    <row r="57" spans="5:59" ht="20.25" customHeight="1">
      <c r="E57" s="150" t="s">
        <v>122</v>
      </c>
      <c r="O57" s="150" t="s">
        <v>122</v>
      </c>
    </row>
    <row r="58" spans="5:59" ht="20.25" customHeight="1">
      <c r="E58" s="150" t="s">
        <v>123</v>
      </c>
      <c r="O58" s="150" t="s">
        <v>123</v>
      </c>
    </row>
    <row r="59" spans="5:59" ht="20.25" customHeight="1">
      <c r="E59" s="150" t="s">
        <v>124</v>
      </c>
      <c r="O59" s="150" t="s">
        <v>124</v>
      </c>
    </row>
    <row r="60" spans="5:59" ht="20.25" customHeight="1">
      <c r="E60" s="150"/>
      <c r="O60" s="150"/>
    </row>
    <row r="61" spans="5:59" ht="20.25" customHeight="1"/>
    <row r="62" spans="5:59" ht="20.25" customHeight="1"/>
  </sheetData>
  <mergeCells count="5">
    <mergeCell ref="B1:D1"/>
    <mergeCell ref="F3:H3"/>
    <mergeCell ref="P3:R3"/>
    <mergeCell ref="P1:Q1"/>
    <mergeCell ref="E1:N1"/>
  </mergeCells>
  <phoneticPr fontId="1"/>
  <conditionalFormatting sqref="H43:H45 V43:V45 Y43:Y45 AB43:AB45 AE43:AE45 AH43:AH45 AK43:AK45">
    <cfRule type="cellIs" dxfId="27" priority="30" stopIfTrue="1" operator="equal">
      <formula>0</formula>
    </cfRule>
  </conditionalFormatting>
  <conditionalFormatting sqref="H2:J2 U3:U10 V11 Y11:Y13 AB11:AB13 AE11:AE13 AH11:AH13 AK11:AK13 AN11:AN13 Y15 AB19 AE24 AH28 AK33 AN38">
    <cfRule type="cellIs" dxfId="26" priority="42" stopIfTrue="1" operator="equal">
      <formula>0</formula>
    </cfRule>
  </conditionalFormatting>
  <conditionalFormatting sqref="R15:R17">
    <cfRule type="cellIs" dxfId="25" priority="8" stopIfTrue="1" operator="equal">
      <formula>0</formula>
    </cfRule>
  </conditionalFormatting>
  <conditionalFormatting sqref="R19:R22">
    <cfRule type="cellIs" dxfId="24" priority="7" stopIfTrue="1" operator="equal">
      <formula>0</formula>
    </cfRule>
  </conditionalFormatting>
  <conditionalFormatting sqref="R24:R26">
    <cfRule type="cellIs" dxfId="23" priority="6" stopIfTrue="1" operator="equal">
      <formula>0</formula>
    </cfRule>
  </conditionalFormatting>
  <conditionalFormatting sqref="R28:R31">
    <cfRule type="cellIs" dxfId="22" priority="5" stopIfTrue="1" operator="equal">
      <formula>0</formula>
    </cfRule>
  </conditionalFormatting>
  <conditionalFormatting sqref="R33:R35">
    <cfRule type="cellIs" dxfId="21" priority="4" stopIfTrue="1" operator="equal">
      <formula>0</formula>
    </cfRule>
  </conditionalFormatting>
  <conditionalFormatting sqref="R38:R40">
    <cfRule type="cellIs" dxfId="20" priority="3" stopIfTrue="1" operator="equal">
      <formula>0</formula>
    </cfRule>
  </conditionalFormatting>
  <conditionalFormatting sqref="R43:R45">
    <cfRule type="cellIs" dxfId="19" priority="1" stopIfTrue="1" operator="equal">
      <formula>0</formula>
    </cfRule>
  </conditionalFormatting>
  <conditionalFormatting sqref="R2:AS2">
    <cfRule type="cellIs" dxfId="18" priority="10" stopIfTrue="1" operator="equal">
      <formula>0</formula>
    </cfRule>
  </conditionalFormatting>
  <conditionalFormatting sqref="V3:V5 Y3:Y5 AB3:AB5 AE3:AE5 AH3:AH5 AK3:AK5 AN3:AN5">
    <cfRule type="cellIs" dxfId="17" priority="41" stopIfTrue="1" operator="equal">
      <formula>0</formula>
    </cfRule>
  </conditionalFormatting>
  <conditionalFormatting sqref="V7:V9 Y7:Y9 AB7:AB9 AE7:AE9 AH7:AH9 AK7:AK9 AN7:AN9 AQ7:AQ9">
    <cfRule type="cellIs" dxfId="16" priority="18" stopIfTrue="1" operator="equal">
      <formula>0</formula>
    </cfRule>
  </conditionalFormatting>
  <conditionalFormatting sqref="V15:V17">
    <cfRule type="cellIs" dxfId="15" priority="38" stopIfTrue="1" operator="equal">
      <formula>0</formula>
    </cfRule>
  </conditionalFormatting>
  <conditionalFormatting sqref="V19:V22 Y19:Y22">
    <cfRule type="cellIs" dxfId="14" priority="37" stopIfTrue="1" operator="equal">
      <formula>0</formula>
    </cfRule>
  </conditionalFormatting>
  <conditionalFormatting sqref="V24:V26 Y24:Y26 AB24:AB26">
    <cfRule type="cellIs" dxfId="13" priority="36" stopIfTrue="1" operator="equal">
      <formula>0</formula>
    </cfRule>
  </conditionalFormatting>
  <conditionalFormatting sqref="V28:V31 Y28:Y31 AB28:AB31 AE28:AE31">
    <cfRule type="cellIs" dxfId="12" priority="35" stopIfTrue="1" operator="equal">
      <formula>0</formula>
    </cfRule>
  </conditionalFormatting>
  <conditionalFormatting sqref="V33:V35 Y33:Y35 AB33:AB35 AE33:AE35 AH33:AH35">
    <cfRule type="cellIs" dxfId="11" priority="34" stopIfTrue="1" operator="equal">
      <formula>0</formula>
    </cfRule>
  </conditionalFormatting>
  <conditionalFormatting sqref="V38:V40 Y38:Y40 AB38:AB40 AE38:AE40 AH38:AH40 AK38:AK40">
    <cfRule type="cellIs" dxfId="10" priority="33" stopIfTrue="1" operator="equal">
      <formula>0</formula>
    </cfRule>
  </conditionalFormatting>
  <conditionalFormatting sqref="AB15:AB17 AE15:AE17 AH15:AH17 AK15:AK17 AN15:AN17 AQ15:AQ17">
    <cfRule type="cellIs" dxfId="9" priority="16" stopIfTrue="1" operator="equal">
      <formula>0</formula>
    </cfRule>
  </conditionalFormatting>
  <conditionalFormatting sqref="AE19:AE22 AH19:AH22 AK19:AK22 AN19:AN22 AQ19:AQ22">
    <cfRule type="cellIs" dxfId="8" priority="15" stopIfTrue="1" operator="equal">
      <formula>0</formula>
    </cfRule>
  </conditionalFormatting>
  <conditionalFormatting sqref="AH24:AH26 AK24:AK26 AN24:AN26 AQ24:AQ26">
    <cfRule type="cellIs" dxfId="7" priority="14" stopIfTrue="1" operator="equal">
      <formula>0</formula>
    </cfRule>
  </conditionalFormatting>
  <conditionalFormatting sqref="AK28:AK31 AN28:AN31 AQ28:AQ31">
    <cfRule type="cellIs" dxfId="6" priority="13" stopIfTrue="1" operator="equal">
      <formula>0</formula>
    </cfRule>
  </conditionalFormatting>
  <conditionalFormatting sqref="AN33:AN35 AQ33:AQ35">
    <cfRule type="cellIs" dxfId="5" priority="12" stopIfTrue="1" operator="equal">
      <formula>0</formula>
    </cfRule>
  </conditionalFormatting>
  <conditionalFormatting sqref="AN43:AN45">
    <cfRule type="cellIs" dxfId="4" priority="19" stopIfTrue="1" operator="equal">
      <formula>0</formula>
    </cfRule>
  </conditionalFormatting>
  <conditionalFormatting sqref="AQ3:AQ5">
    <cfRule type="cellIs" dxfId="3" priority="32" stopIfTrue="1" operator="equal">
      <formula>0</formula>
    </cfRule>
  </conditionalFormatting>
  <conditionalFormatting sqref="AQ11:AQ13">
    <cfRule type="cellIs" dxfId="2" priority="27" stopIfTrue="1" operator="equal">
      <formula>0</formula>
    </cfRule>
  </conditionalFormatting>
  <conditionalFormatting sqref="AQ38:AQ40">
    <cfRule type="cellIs" dxfId="1" priority="11" stopIfTrue="1" operator="equal">
      <formula>0</formula>
    </cfRule>
  </conditionalFormatting>
  <conditionalFormatting sqref="AQ43">
    <cfRule type="cellIs" dxfId="0" priority="29" stopIfTrue="1" operator="equal">
      <formula>0</formula>
    </cfRule>
  </conditionalFormatting>
  <dataValidations count="2">
    <dataValidation type="list" allowBlank="1" showInputMessage="1" showErrorMessage="1" sqref="AQ39:AS39 V8:AS8 AB16:AS16 AE20:AS20 AH25:AS25 AK29:AS30 AN34:AS34" xr:uid="{00000000-0002-0000-0500-000000000000}">
      <formula1>"区民運動場,東尾久G,千住スポーツ公園,舎人PG,鹿浜G,足立総合G,入谷中央公園,墨田5丁目G,墨田少年G,台東G"</formula1>
    </dataValidation>
    <dataValidation type="list" allowBlank="1" showInputMessage="1" showErrorMessage="1" sqref="J4:J48 T4:T13" xr:uid="{00000000-0002-0000-0500-000001000000}">
      <formula1>$E$50:$E$59</formula1>
    </dataValidation>
  </dataValidations>
  <pageMargins left="0" right="0" top="0" bottom="0" header="0.31496062992125984" footer="0.31496062992125984"/>
  <pageSetup paperSize="9" scale="56" orientation="landscape" horizontalDpi="360" verticalDpi="360" r:id="rId1"/>
  <colBreaks count="1" manualBreakCount="1">
    <brk id="21" max="4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43"/>
  <sheetViews>
    <sheetView view="pageBreakPreview" zoomScaleNormal="100" zoomScaleSheetLayoutView="100" workbookViewId="0">
      <selection activeCell="S26" sqref="S26"/>
    </sheetView>
  </sheetViews>
  <sheetFormatPr defaultColWidth="12.875" defaultRowHeight="13.5"/>
  <cols>
    <col min="1" max="1" width="0.75" style="152" customWidth="1"/>
    <col min="2" max="2" width="3.75" style="152" customWidth="1"/>
    <col min="3" max="4" width="3.375" style="152" customWidth="1"/>
    <col min="5" max="5" width="1.625" style="152" customWidth="1"/>
    <col min="6" max="7" width="1.75" style="152" customWidth="1"/>
    <col min="8" max="8" width="1.625" style="152" customWidth="1"/>
    <col min="9" max="34" width="3.375" style="152" customWidth="1"/>
    <col min="35" max="35" width="0.75" style="152" customWidth="1"/>
    <col min="36" max="51" width="3.375" style="152" customWidth="1"/>
    <col min="52" max="260" width="12.875" style="152"/>
    <col min="261" max="307" width="3.375" style="152" customWidth="1"/>
    <col min="308" max="516" width="12.875" style="152"/>
    <col min="517" max="563" width="3.375" style="152" customWidth="1"/>
    <col min="564" max="772" width="12.875" style="152"/>
    <col min="773" max="819" width="3.375" style="152" customWidth="1"/>
    <col min="820" max="1028" width="12.875" style="152"/>
    <col min="1029" max="1075" width="3.375" style="152" customWidth="1"/>
    <col min="1076" max="1284" width="12.875" style="152"/>
    <col min="1285" max="1331" width="3.375" style="152" customWidth="1"/>
    <col min="1332" max="1540" width="12.875" style="152"/>
    <col min="1541" max="1587" width="3.375" style="152" customWidth="1"/>
    <col min="1588" max="1796" width="12.875" style="152"/>
    <col min="1797" max="1843" width="3.375" style="152" customWidth="1"/>
    <col min="1844" max="2052" width="12.875" style="152"/>
    <col min="2053" max="2099" width="3.375" style="152" customWidth="1"/>
    <col min="2100" max="2308" width="12.875" style="152"/>
    <col min="2309" max="2355" width="3.375" style="152" customWidth="1"/>
    <col min="2356" max="2564" width="12.875" style="152"/>
    <col min="2565" max="2611" width="3.375" style="152" customWidth="1"/>
    <col min="2612" max="2820" width="12.875" style="152"/>
    <col min="2821" max="2867" width="3.375" style="152" customWidth="1"/>
    <col min="2868" max="3076" width="12.875" style="152"/>
    <col min="3077" max="3123" width="3.375" style="152" customWidth="1"/>
    <col min="3124" max="3332" width="12.875" style="152"/>
    <col min="3333" max="3379" width="3.375" style="152" customWidth="1"/>
    <col min="3380" max="3588" width="12.875" style="152"/>
    <col min="3589" max="3635" width="3.375" style="152" customWidth="1"/>
    <col min="3636" max="3844" width="12.875" style="152"/>
    <col min="3845" max="3891" width="3.375" style="152" customWidth="1"/>
    <col min="3892" max="4100" width="12.875" style="152"/>
    <col min="4101" max="4147" width="3.375" style="152" customWidth="1"/>
    <col min="4148" max="4356" width="12.875" style="152"/>
    <col min="4357" max="4403" width="3.375" style="152" customWidth="1"/>
    <col min="4404" max="4612" width="12.875" style="152"/>
    <col min="4613" max="4659" width="3.375" style="152" customWidth="1"/>
    <col min="4660" max="4868" width="12.875" style="152"/>
    <col min="4869" max="4915" width="3.375" style="152" customWidth="1"/>
    <col min="4916" max="5124" width="12.875" style="152"/>
    <col min="5125" max="5171" width="3.375" style="152" customWidth="1"/>
    <col min="5172" max="5380" width="12.875" style="152"/>
    <col min="5381" max="5427" width="3.375" style="152" customWidth="1"/>
    <col min="5428" max="5636" width="12.875" style="152"/>
    <col min="5637" max="5683" width="3.375" style="152" customWidth="1"/>
    <col min="5684" max="5892" width="12.875" style="152"/>
    <col min="5893" max="5939" width="3.375" style="152" customWidth="1"/>
    <col min="5940" max="6148" width="12.875" style="152"/>
    <col min="6149" max="6195" width="3.375" style="152" customWidth="1"/>
    <col min="6196" max="6404" width="12.875" style="152"/>
    <col min="6405" max="6451" width="3.375" style="152" customWidth="1"/>
    <col min="6452" max="6660" width="12.875" style="152"/>
    <col min="6661" max="6707" width="3.375" style="152" customWidth="1"/>
    <col min="6708" max="6916" width="12.875" style="152"/>
    <col min="6917" max="6963" width="3.375" style="152" customWidth="1"/>
    <col min="6964" max="7172" width="12.875" style="152"/>
    <col min="7173" max="7219" width="3.375" style="152" customWidth="1"/>
    <col min="7220" max="7428" width="12.875" style="152"/>
    <col min="7429" max="7475" width="3.375" style="152" customWidth="1"/>
    <col min="7476" max="7684" width="12.875" style="152"/>
    <col min="7685" max="7731" width="3.375" style="152" customWidth="1"/>
    <col min="7732" max="7940" width="12.875" style="152"/>
    <col min="7941" max="7987" width="3.375" style="152" customWidth="1"/>
    <col min="7988" max="8196" width="12.875" style="152"/>
    <col min="8197" max="8243" width="3.375" style="152" customWidth="1"/>
    <col min="8244" max="8452" width="12.875" style="152"/>
    <col min="8453" max="8499" width="3.375" style="152" customWidth="1"/>
    <col min="8500" max="8708" width="12.875" style="152"/>
    <col min="8709" max="8755" width="3.375" style="152" customWidth="1"/>
    <col min="8756" max="8964" width="12.875" style="152"/>
    <col min="8965" max="9011" width="3.375" style="152" customWidth="1"/>
    <col min="9012" max="9220" width="12.875" style="152"/>
    <col min="9221" max="9267" width="3.375" style="152" customWidth="1"/>
    <col min="9268" max="9476" width="12.875" style="152"/>
    <col min="9477" max="9523" width="3.375" style="152" customWidth="1"/>
    <col min="9524" max="9732" width="12.875" style="152"/>
    <col min="9733" max="9779" width="3.375" style="152" customWidth="1"/>
    <col min="9780" max="9988" width="12.875" style="152"/>
    <col min="9989" max="10035" width="3.375" style="152" customWidth="1"/>
    <col min="10036" max="10244" width="12.875" style="152"/>
    <col min="10245" max="10291" width="3.375" style="152" customWidth="1"/>
    <col min="10292" max="10500" width="12.875" style="152"/>
    <col min="10501" max="10547" width="3.375" style="152" customWidth="1"/>
    <col min="10548" max="10756" width="12.875" style="152"/>
    <col min="10757" max="10803" width="3.375" style="152" customWidth="1"/>
    <col min="10804" max="11012" width="12.875" style="152"/>
    <col min="11013" max="11059" width="3.375" style="152" customWidth="1"/>
    <col min="11060" max="11268" width="12.875" style="152"/>
    <col min="11269" max="11315" width="3.375" style="152" customWidth="1"/>
    <col min="11316" max="11524" width="12.875" style="152"/>
    <col min="11525" max="11571" width="3.375" style="152" customWidth="1"/>
    <col min="11572" max="11780" width="12.875" style="152"/>
    <col min="11781" max="11827" width="3.375" style="152" customWidth="1"/>
    <col min="11828" max="12036" width="12.875" style="152"/>
    <col min="12037" max="12083" width="3.375" style="152" customWidth="1"/>
    <col min="12084" max="12292" width="12.875" style="152"/>
    <col min="12293" max="12339" width="3.375" style="152" customWidth="1"/>
    <col min="12340" max="12548" width="12.875" style="152"/>
    <col min="12549" max="12595" width="3.375" style="152" customWidth="1"/>
    <col min="12596" max="12804" width="12.875" style="152"/>
    <col min="12805" max="12851" width="3.375" style="152" customWidth="1"/>
    <col min="12852" max="13060" width="12.875" style="152"/>
    <col min="13061" max="13107" width="3.375" style="152" customWidth="1"/>
    <col min="13108" max="13316" width="12.875" style="152"/>
    <col min="13317" max="13363" width="3.375" style="152" customWidth="1"/>
    <col min="13364" max="13572" width="12.875" style="152"/>
    <col min="13573" max="13619" width="3.375" style="152" customWidth="1"/>
    <col min="13620" max="13828" width="12.875" style="152"/>
    <col min="13829" max="13875" width="3.375" style="152" customWidth="1"/>
    <col min="13876" max="14084" width="12.875" style="152"/>
    <col min="14085" max="14131" width="3.375" style="152" customWidth="1"/>
    <col min="14132" max="14340" width="12.875" style="152"/>
    <col min="14341" max="14387" width="3.375" style="152" customWidth="1"/>
    <col min="14388" max="14596" width="12.875" style="152"/>
    <col min="14597" max="14643" width="3.375" style="152" customWidth="1"/>
    <col min="14644" max="14852" width="12.875" style="152"/>
    <col min="14853" max="14899" width="3.375" style="152" customWidth="1"/>
    <col min="14900" max="15108" width="12.875" style="152"/>
    <col min="15109" max="15155" width="3.375" style="152" customWidth="1"/>
    <col min="15156" max="15364" width="12.875" style="152"/>
    <col min="15365" max="15411" width="3.375" style="152" customWidth="1"/>
    <col min="15412" max="15620" width="12.875" style="152"/>
    <col min="15621" max="15667" width="3.375" style="152" customWidth="1"/>
    <col min="15668" max="15876" width="12.875" style="152"/>
    <col min="15877" max="15923" width="3.375" style="152" customWidth="1"/>
    <col min="15924" max="16132" width="12.875" style="152"/>
    <col min="16133" max="16179" width="3.375" style="152" customWidth="1"/>
    <col min="16180" max="16384" width="12.875" style="152"/>
  </cols>
  <sheetData>
    <row r="1" spans="1:44" ht="32.25" customHeight="1">
      <c r="A1" s="37"/>
      <c r="B1" s="472" t="str">
        <f>+登録・退会参加集計!A1</f>
        <v>2024年度</v>
      </c>
      <c r="C1" s="472"/>
      <c r="D1" s="472"/>
      <c r="E1" s="465" t="str">
        <f>+'第10回　三井のリハウス　東京都U12ブロックリーグ組合せ'!D1</f>
        <v>第10回　三井のリハウス　東京都U12ブロックリーグ　後期　</v>
      </c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37" t="s">
        <v>172</v>
      </c>
      <c r="AB1" s="37"/>
      <c r="AC1" s="37"/>
      <c r="AD1" s="351" t="s">
        <v>63</v>
      </c>
      <c r="AE1" s="351"/>
      <c r="AF1" s="351"/>
      <c r="AG1" s="351" t="str">
        <f>IF(+U12消化表【前期】〇!R1="","",+U12消化表【前期】〇!R1)</f>
        <v>C</v>
      </c>
      <c r="AH1" s="351"/>
      <c r="AI1" s="151"/>
      <c r="AN1" s="153"/>
      <c r="AO1" s="153"/>
      <c r="AP1" s="153"/>
      <c r="AQ1" s="153"/>
      <c r="AR1" s="153"/>
    </row>
    <row r="2" spans="1:44" ht="18.75" customHeight="1">
      <c r="AB2" s="416">
        <f ca="1">TODAY()</f>
        <v>45609</v>
      </c>
      <c r="AC2" s="416"/>
      <c r="AD2" s="416"/>
      <c r="AE2" s="416"/>
      <c r="AF2" s="416"/>
      <c r="AG2" s="418" t="s">
        <v>61</v>
      </c>
      <c r="AH2" s="418"/>
      <c r="AI2" s="24"/>
    </row>
    <row r="3" spans="1:44" ht="6.75" customHeight="1"/>
    <row r="4" spans="1:44" ht="24" customHeight="1">
      <c r="B4" s="154"/>
      <c r="C4" s="410" t="s">
        <v>64</v>
      </c>
      <c r="D4" s="410"/>
      <c r="E4" s="410"/>
      <c r="F4" s="410"/>
      <c r="G4" s="410"/>
      <c r="H4" s="410"/>
      <c r="I4" s="410"/>
      <c r="J4" s="155"/>
      <c r="K4" s="411">
        <v>2024</v>
      </c>
      <c r="L4" s="412"/>
      <c r="M4" s="412"/>
      <c r="N4" s="412"/>
      <c r="O4" s="156" t="s">
        <v>65</v>
      </c>
      <c r="P4" s="412">
        <v>11</v>
      </c>
      <c r="Q4" s="412"/>
      <c r="R4" s="156" t="s">
        <v>66</v>
      </c>
      <c r="S4" s="412">
        <v>10</v>
      </c>
      <c r="T4" s="412"/>
      <c r="U4" s="156" t="s">
        <v>67</v>
      </c>
      <c r="V4" s="156" t="s">
        <v>68</v>
      </c>
      <c r="W4" s="409" t="s">
        <v>233</v>
      </c>
      <c r="X4" s="409"/>
      <c r="Y4" s="156" t="s">
        <v>69</v>
      </c>
      <c r="Z4" s="156"/>
      <c r="AA4" s="156"/>
      <c r="AB4" s="156"/>
      <c r="AC4" s="156"/>
      <c r="AD4" s="156"/>
      <c r="AE4" s="156"/>
      <c r="AF4" s="156"/>
      <c r="AG4" s="156"/>
      <c r="AH4" s="157"/>
    </row>
    <row r="5" spans="1:44" ht="24" customHeight="1">
      <c r="B5" s="154"/>
      <c r="C5" s="410" t="s">
        <v>70</v>
      </c>
      <c r="D5" s="410"/>
      <c r="E5" s="410"/>
      <c r="F5" s="410"/>
      <c r="G5" s="410"/>
      <c r="H5" s="410"/>
      <c r="I5" s="410"/>
      <c r="J5" s="155"/>
      <c r="K5" s="413" t="s">
        <v>241</v>
      </c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4"/>
      <c r="AB5" s="414"/>
      <c r="AC5" s="414"/>
      <c r="AD5" s="414"/>
      <c r="AE5" s="414"/>
      <c r="AF5" s="414"/>
      <c r="AG5" s="414"/>
      <c r="AH5" s="415"/>
    </row>
    <row r="6" spans="1:44" ht="24" customHeight="1">
      <c r="B6" s="154"/>
      <c r="C6" s="410" t="s">
        <v>71</v>
      </c>
      <c r="D6" s="410"/>
      <c r="E6" s="410"/>
      <c r="F6" s="410"/>
      <c r="G6" s="410"/>
      <c r="H6" s="410"/>
      <c r="I6" s="410"/>
      <c r="J6" s="155"/>
      <c r="K6" s="413" t="s">
        <v>242</v>
      </c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5"/>
    </row>
    <row r="7" spans="1:44" ht="24" customHeight="1">
      <c r="B7" s="154"/>
      <c r="C7" s="410" t="s">
        <v>72</v>
      </c>
      <c r="D7" s="410"/>
      <c r="E7" s="410"/>
      <c r="F7" s="410"/>
      <c r="G7" s="410"/>
      <c r="H7" s="410"/>
      <c r="I7" s="410"/>
      <c r="J7" s="155"/>
      <c r="K7" s="413" t="s">
        <v>146</v>
      </c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4"/>
      <c r="AG7" s="414"/>
      <c r="AH7" s="415"/>
    </row>
    <row r="8" spans="1:44" ht="24" customHeight="1">
      <c r="B8" s="154"/>
      <c r="C8" s="410" t="s">
        <v>73</v>
      </c>
      <c r="D8" s="410"/>
      <c r="E8" s="410"/>
      <c r="F8" s="410"/>
      <c r="G8" s="410"/>
      <c r="H8" s="410"/>
      <c r="I8" s="410"/>
      <c r="J8" s="155"/>
      <c r="K8" s="411">
        <v>2</v>
      </c>
      <c r="L8" s="412"/>
      <c r="M8" s="412"/>
      <c r="N8" s="412"/>
      <c r="O8" s="412"/>
      <c r="P8" s="412"/>
      <c r="Q8" s="412"/>
      <c r="R8" s="412"/>
      <c r="S8" s="412"/>
      <c r="T8" s="412"/>
      <c r="U8" s="412"/>
      <c r="V8" s="412"/>
      <c r="W8" s="412"/>
      <c r="X8" s="412"/>
      <c r="Y8" s="412"/>
      <c r="Z8" s="412"/>
      <c r="AA8" s="412"/>
      <c r="AB8" s="412"/>
      <c r="AC8" s="412"/>
      <c r="AD8" s="412"/>
      <c r="AE8" s="412"/>
      <c r="AF8" s="412"/>
      <c r="AG8" s="412"/>
      <c r="AH8" s="466"/>
    </row>
    <row r="9" spans="1:44" ht="24" customHeight="1">
      <c r="B9" s="154"/>
      <c r="C9" s="410" t="s">
        <v>74</v>
      </c>
      <c r="D9" s="410"/>
      <c r="E9" s="410"/>
      <c r="F9" s="410"/>
      <c r="G9" s="410"/>
      <c r="H9" s="410"/>
      <c r="I9" s="410"/>
      <c r="J9" s="155"/>
      <c r="K9" s="154"/>
      <c r="L9" s="156"/>
      <c r="M9" s="156"/>
      <c r="N9" s="156"/>
      <c r="O9" s="156"/>
      <c r="R9" s="412">
        <v>15</v>
      </c>
      <c r="S9" s="412"/>
      <c r="T9" s="156" t="s">
        <v>75</v>
      </c>
      <c r="U9" s="156" t="s">
        <v>76</v>
      </c>
      <c r="V9" s="412" t="s">
        <v>77</v>
      </c>
      <c r="W9" s="412"/>
      <c r="X9" s="156" t="s">
        <v>76</v>
      </c>
      <c r="Y9" s="412">
        <v>15</v>
      </c>
      <c r="Z9" s="412"/>
      <c r="AA9" s="156" t="s">
        <v>75</v>
      </c>
      <c r="AB9" s="156"/>
      <c r="AC9" s="156"/>
      <c r="AD9" s="156"/>
      <c r="AE9" s="156"/>
      <c r="AF9" s="156"/>
      <c r="AG9" s="156"/>
      <c r="AH9" s="157"/>
    </row>
    <row r="10" spans="1:44" ht="24" customHeight="1">
      <c r="B10" s="154"/>
      <c r="C10" s="410" t="s">
        <v>78</v>
      </c>
      <c r="D10" s="410"/>
      <c r="E10" s="410"/>
      <c r="F10" s="410"/>
      <c r="G10" s="410"/>
      <c r="H10" s="410"/>
      <c r="I10" s="410"/>
      <c r="J10" s="155"/>
      <c r="K10" s="158"/>
      <c r="L10" s="156"/>
      <c r="M10" s="156"/>
      <c r="N10" s="156"/>
      <c r="O10" s="156"/>
      <c r="P10" s="412">
        <v>8</v>
      </c>
      <c r="Q10" s="412"/>
      <c r="R10" s="152" t="s">
        <v>79</v>
      </c>
      <c r="S10" s="419" t="s">
        <v>229</v>
      </c>
      <c r="T10" s="419"/>
      <c r="U10" s="152" t="s">
        <v>75</v>
      </c>
      <c r="V10" s="412" t="s">
        <v>81</v>
      </c>
      <c r="W10" s="412"/>
      <c r="X10" s="412">
        <v>16</v>
      </c>
      <c r="Y10" s="412"/>
      <c r="Z10" s="152" t="s">
        <v>79</v>
      </c>
      <c r="AA10" s="419" t="s">
        <v>229</v>
      </c>
      <c r="AB10" s="419"/>
      <c r="AC10" s="152" t="s">
        <v>82</v>
      </c>
      <c r="AH10" s="159"/>
    </row>
    <row r="11" spans="1:44" ht="24" customHeight="1">
      <c r="B11" s="154"/>
      <c r="C11" s="410" t="s">
        <v>83</v>
      </c>
      <c r="D11" s="410"/>
      <c r="E11" s="410"/>
      <c r="F11" s="410"/>
      <c r="G11" s="410"/>
      <c r="H11" s="410"/>
      <c r="I11" s="410"/>
      <c r="J11" s="155"/>
      <c r="K11" s="154"/>
      <c r="L11" s="160"/>
      <c r="P11" s="417">
        <v>9</v>
      </c>
      <c r="Q11" s="417"/>
      <c r="R11" s="156" t="s">
        <v>79</v>
      </c>
      <c r="S11" s="419" t="s">
        <v>229</v>
      </c>
      <c r="T11" s="419"/>
      <c r="U11" s="156" t="s">
        <v>75</v>
      </c>
      <c r="V11" s="412" t="s">
        <v>81</v>
      </c>
      <c r="W11" s="412"/>
      <c r="X11" s="412">
        <v>10</v>
      </c>
      <c r="Y11" s="412"/>
      <c r="Z11" s="156" t="s">
        <v>79</v>
      </c>
      <c r="AA11" s="419" t="s">
        <v>251</v>
      </c>
      <c r="AB11" s="419"/>
      <c r="AC11" s="156" t="s">
        <v>75</v>
      </c>
      <c r="AD11" s="156"/>
      <c r="AE11" s="156"/>
      <c r="AF11" s="156"/>
      <c r="AG11" s="156"/>
      <c r="AH11" s="157"/>
    </row>
    <row r="12" spans="1:44" ht="24" customHeight="1">
      <c r="B12" s="161"/>
      <c r="C12" s="423" t="s">
        <v>84</v>
      </c>
      <c r="D12" s="423"/>
      <c r="E12" s="423"/>
      <c r="F12" s="423"/>
      <c r="G12" s="423"/>
      <c r="H12" s="423"/>
      <c r="I12" s="423"/>
      <c r="J12" s="162"/>
      <c r="K12" s="427" t="s">
        <v>243</v>
      </c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9"/>
    </row>
    <row r="13" spans="1:44" ht="24" customHeight="1">
      <c r="B13" s="163"/>
      <c r="C13" s="424"/>
      <c r="D13" s="424"/>
      <c r="E13" s="424"/>
      <c r="F13" s="424"/>
      <c r="G13" s="424"/>
      <c r="H13" s="424"/>
      <c r="I13" s="424"/>
      <c r="J13" s="164"/>
      <c r="K13" s="430" t="s">
        <v>244</v>
      </c>
      <c r="L13" s="431"/>
      <c r="M13" s="431"/>
      <c r="N13" s="431"/>
      <c r="O13" s="431"/>
      <c r="P13" s="431"/>
      <c r="Q13" s="431"/>
      <c r="R13" s="431"/>
      <c r="S13" s="431"/>
      <c r="T13" s="431"/>
      <c r="U13" s="431"/>
      <c r="V13" s="431"/>
      <c r="W13" s="431"/>
      <c r="X13" s="431"/>
      <c r="Y13" s="431"/>
      <c r="Z13" s="431"/>
      <c r="AA13" s="431"/>
      <c r="AB13" s="431"/>
      <c r="AC13" s="431"/>
      <c r="AD13" s="431"/>
      <c r="AE13" s="431"/>
      <c r="AF13" s="431"/>
      <c r="AG13" s="431"/>
      <c r="AH13" s="432"/>
    </row>
    <row r="14" spans="1:44" ht="24" customHeight="1">
      <c r="B14" s="154"/>
      <c r="C14" s="410" t="s">
        <v>85</v>
      </c>
      <c r="D14" s="410"/>
      <c r="E14" s="410"/>
      <c r="F14" s="410"/>
      <c r="G14" s="410"/>
      <c r="H14" s="410"/>
      <c r="I14" s="410"/>
      <c r="J14" s="155"/>
      <c r="K14" s="165"/>
      <c r="L14" s="165"/>
      <c r="M14" s="165"/>
      <c r="N14" s="156"/>
      <c r="O14" s="156"/>
      <c r="P14" s="156"/>
      <c r="Q14" s="156"/>
      <c r="R14" s="156"/>
      <c r="S14" s="156"/>
      <c r="T14" s="437" t="s">
        <v>86</v>
      </c>
      <c r="U14" s="437"/>
      <c r="V14" s="412" t="s">
        <v>87</v>
      </c>
      <c r="W14" s="412"/>
      <c r="X14" s="156"/>
      <c r="Y14" s="156"/>
      <c r="Z14" s="437" t="s">
        <v>88</v>
      </c>
      <c r="AA14" s="437"/>
      <c r="AB14" s="156"/>
      <c r="AC14" s="156"/>
      <c r="AD14" s="156"/>
      <c r="AE14" s="156"/>
      <c r="AF14" s="156"/>
      <c r="AG14" s="156"/>
      <c r="AH14" s="157"/>
    </row>
    <row r="15" spans="1:44" ht="24" customHeight="1">
      <c r="B15" s="161"/>
      <c r="C15" s="423" t="s">
        <v>89</v>
      </c>
      <c r="D15" s="423"/>
      <c r="E15" s="423"/>
      <c r="F15" s="423"/>
      <c r="G15" s="423"/>
      <c r="H15" s="423"/>
      <c r="I15" s="423"/>
      <c r="J15" s="162"/>
      <c r="K15" s="166"/>
      <c r="L15" s="166"/>
      <c r="M15" s="166"/>
      <c r="N15" s="167"/>
      <c r="O15" s="167" t="s">
        <v>86</v>
      </c>
      <c r="P15" s="167" t="s">
        <v>68</v>
      </c>
      <c r="Q15" s="425" t="s">
        <v>90</v>
      </c>
      <c r="R15" s="425"/>
      <c r="S15" s="167">
        <v>1</v>
      </c>
      <c r="T15" s="167" t="s">
        <v>91</v>
      </c>
      <c r="U15" s="167" t="s">
        <v>69</v>
      </c>
      <c r="V15" s="425" t="s">
        <v>87</v>
      </c>
      <c r="W15" s="425"/>
      <c r="X15" s="167"/>
      <c r="Y15" s="167"/>
      <c r="Z15" s="426" t="s">
        <v>88</v>
      </c>
      <c r="AA15" s="426"/>
      <c r="AB15" s="167"/>
      <c r="AC15" s="167"/>
      <c r="AD15" s="167"/>
      <c r="AE15" s="167"/>
      <c r="AF15" s="167"/>
      <c r="AG15" s="167"/>
      <c r="AH15" s="168"/>
    </row>
    <row r="16" spans="1:44" ht="24" customHeight="1">
      <c r="B16" s="163"/>
      <c r="C16" s="424"/>
      <c r="D16" s="424"/>
      <c r="E16" s="424"/>
      <c r="F16" s="424"/>
      <c r="G16" s="424"/>
      <c r="H16" s="424"/>
      <c r="I16" s="424"/>
      <c r="J16" s="164"/>
      <c r="K16" s="169"/>
      <c r="L16" s="169"/>
      <c r="M16" s="169"/>
      <c r="N16" s="160"/>
      <c r="O16" s="417" t="s">
        <v>92</v>
      </c>
      <c r="P16" s="417"/>
      <c r="Q16" s="417"/>
      <c r="R16" s="417"/>
      <c r="S16" s="160"/>
      <c r="T16" s="160"/>
      <c r="U16" s="160" t="s">
        <v>93</v>
      </c>
      <c r="V16" s="417" t="s">
        <v>87</v>
      </c>
      <c r="W16" s="417"/>
      <c r="X16" s="160"/>
      <c r="Y16" s="160"/>
      <c r="Z16" s="160" t="s">
        <v>94</v>
      </c>
      <c r="AA16" s="160"/>
      <c r="AB16" s="160"/>
      <c r="AC16" s="160"/>
      <c r="AD16" s="160"/>
      <c r="AE16" s="160"/>
      <c r="AF16" s="160"/>
      <c r="AG16" s="160"/>
      <c r="AH16" s="170"/>
    </row>
    <row r="17" spans="2:34" ht="18" customHeight="1">
      <c r="B17" s="161"/>
      <c r="C17" s="423" t="s">
        <v>95</v>
      </c>
      <c r="D17" s="423"/>
      <c r="E17" s="423"/>
      <c r="F17" s="423"/>
      <c r="G17" s="423"/>
      <c r="H17" s="423"/>
      <c r="I17" s="423"/>
      <c r="J17" s="162"/>
      <c r="K17" s="443"/>
      <c r="L17" s="444"/>
      <c r="M17" s="444"/>
      <c r="N17" s="444"/>
      <c r="O17" s="444"/>
      <c r="P17" s="444"/>
      <c r="Q17" s="444"/>
      <c r="R17" s="444"/>
      <c r="S17" s="444"/>
      <c r="T17" s="444"/>
      <c r="U17" s="444"/>
      <c r="V17" s="444"/>
      <c r="W17" s="444"/>
      <c r="X17" s="444"/>
      <c r="Y17" s="444"/>
      <c r="Z17" s="444"/>
      <c r="AA17" s="444"/>
      <c r="AB17" s="444"/>
      <c r="AC17" s="444"/>
      <c r="AD17" s="444"/>
      <c r="AE17" s="444"/>
      <c r="AF17" s="444"/>
      <c r="AG17" s="444"/>
      <c r="AH17" s="445"/>
    </row>
    <row r="18" spans="2:34" ht="18" customHeight="1">
      <c r="B18" s="158"/>
      <c r="C18" s="442"/>
      <c r="D18" s="442"/>
      <c r="E18" s="442"/>
      <c r="F18" s="442"/>
      <c r="G18" s="442"/>
      <c r="H18" s="442"/>
      <c r="I18" s="442"/>
      <c r="J18" s="171"/>
      <c r="K18" s="473" t="s">
        <v>236</v>
      </c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  <c r="AB18" s="474"/>
      <c r="AC18" s="474"/>
      <c r="AD18" s="474"/>
      <c r="AE18" s="474"/>
      <c r="AF18" s="474"/>
      <c r="AG18" s="474"/>
      <c r="AH18" s="475"/>
    </row>
    <row r="19" spans="2:34" ht="18" customHeight="1">
      <c r="B19" s="163"/>
      <c r="C19" s="424"/>
      <c r="D19" s="424"/>
      <c r="E19" s="424"/>
      <c r="F19" s="424"/>
      <c r="G19" s="424"/>
      <c r="H19" s="424"/>
      <c r="I19" s="424"/>
      <c r="J19" s="164"/>
      <c r="K19" s="473" t="s">
        <v>234</v>
      </c>
      <c r="L19" s="474"/>
      <c r="M19" s="474"/>
      <c r="N19" s="474"/>
      <c r="O19" s="474"/>
      <c r="P19" s="474"/>
      <c r="Q19" s="474"/>
      <c r="R19" s="474"/>
      <c r="S19" s="474"/>
      <c r="T19" s="474"/>
      <c r="U19" s="474"/>
      <c r="V19" s="474"/>
      <c r="W19" s="474"/>
      <c r="X19" s="474"/>
      <c r="Y19" s="474"/>
      <c r="Z19" s="474"/>
      <c r="AA19" s="474"/>
      <c r="AB19" s="474"/>
      <c r="AC19" s="474"/>
      <c r="AD19" s="474"/>
      <c r="AE19" s="474"/>
      <c r="AF19" s="474"/>
      <c r="AG19" s="474"/>
      <c r="AH19" s="475"/>
    </row>
    <row r="20" spans="2:34" ht="12.75" customHeight="1"/>
    <row r="21" spans="2:34" ht="24" customHeight="1" thickBot="1">
      <c r="B21" s="172"/>
      <c r="C21" s="476" t="s">
        <v>96</v>
      </c>
      <c r="D21" s="422"/>
      <c r="E21" s="422"/>
      <c r="F21" s="422"/>
      <c r="G21" s="422"/>
      <c r="H21" s="422"/>
      <c r="I21" s="422"/>
      <c r="J21" s="421"/>
      <c r="K21" s="173"/>
      <c r="L21" s="422" t="s">
        <v>97</v>
      </c>
      <c r="M21" s="422"/>
      <c r="N21" s="422"/>
      <c r="O21" s="422"/>
      <c r="P21" s="422"/>
      <c r="Q21" s="422"/>
      <c r="R21" s="422"/>
      <c r="S21" s="422"/>
      <c r="T21" s="422"/>
      <c r="U21" s="422"/>
      <c r="V21" s="422"/>
      <c r="W21" s="422"/>
      <c r="X21" s="422"/>
      <c r="Y21" s="422"/>
      <c r="Z21" s="422"/>
      <c r="AA21" s="420" t="s">
        <v>98</v>
      </c>
      <c r="AB21" s="421"/>
      <c r="AC21" s="420" t="s">
        <v>99</v>
      </c>
      <c r="AD21" s="421"/>
      <c r="AE21" s="420" t="s">
        <v>99</v>
      </c>
      <c r="AF21" s="421"/>
      <c r="AG21" s="422" t="s">
        <v>100</v>
      </c>
      <c r="AH21" s="421"/>
    </row>
    <row r="22" spans="2:34" ht="24" customHeight="1" thickTop="1" thickBot="1">
      <c r="B22" s="172"/>
      <c r="C22" s="467" t="s">
        <v>235</v>
      </c>
      <c r="D22" s="468"/>
      <c r="E22" s="468"/>
      <c r="F22" s="468"/>
      <c r="G22" s="468"/>
      <c r="H22" s="468"/>
      <c r="I22" s="468"/>
      <c r="J22" s="469"/>
      <c r="K22" s="285" t="s">
        <v>245</v>
      </c>
      <c r="L22" s="175"/>
      <c r="M22" s="174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6"/>
      <c r="Z22" s="177" t="s">
        <v>109</v>
      </c>
      <c r="AA22" s="178"/>
      <c r="AB22" s="179"/>
      <c r="AC22" s="179"/>
      <c r="AD22" s="179"/>
      <c r="AE22" s="179"/>
      <c r="AF22" s="179"/>
      <c r="AG22" s="179"/>
      <c r="AH22" s="180"/>
    </row>
    <row r="23" spans="2:34" ht="24" customHeight="1" thickTop="1">
      <c r="B23" s="290">
        <v>1</v>
      </c>
      <c r="C23" s="471">
        <v>0.375</v>
      </c>
      <c r="D23" s="448"/>
      <c r="E23" s="448"/>
      <c r="F23" s="448" t="s">
        <v>80</v>
      </c>
      <c r="G23" s="448"/>
      <c r="H23" s="448">
        <v>0.39930555555555558</v>
      </c>
      <c r="I23" s="448"/>
      <c r="J23" s="470"/>
      <c r="K23" s="463" t="s">
        <v>247</v>
      </c>
      <c r="L23" s="477"/>
      <c r="M23" s="477"/>
      <c r="N23" s="477"/>
      <c r="O23" s="477"/>
      <c r="P23" s="464"/>
      <c r="Q23" s="281">
        <v>0</v>
      </c>
      <c r="R23" s="281" t="s">
        <v>76</v>
      </c>
      <c r="S23" s="282">
        <v>2</v>
      </c>
      <c r="T23" s="463" t="s">
        <v>248</v>
      </c>
      <c r="U23" s="477"/>
      <c r="V23" s="477"/>
      <c r="W23" s="477"/>
      <c r="X23" s="477"/>
      <c r="Y23" s="464"/>
      <c r="Z23" s="284" t="s">
        <v>230</v>
      </c>
      <c r="AA23" s="463" t="s">
        <v>239</v>
      </c>
      <c r="AB23" s="464"/>
      <c r="AC23" s="463"/>
      <c r="AD23" s="464"/>
      <c r="AE23" s="463"/>
      <c r="AF23" s="464"/>
      <c r="AG23" s="463" t="s">
        <v>249</v>
      </c>
      <c r="AH23" s="464"/>
    </row>
    <row r="24" spans="2:34" ht="24" customHeight="1">
      <c r="B24" s="283">
        <v>2</v>
      </c>
      <c r="C24" s="456">
        <v>0.40277777777777779</v>
      </c>
      <c r="D24" s="457"/>
      <c r="E24" s="457"/>
      <c r="F24" s="449" t="s">
        <v>80</v>
      </c>
      <c r="G24" s="449"/>
      <c r="H24" s="457">
        <v>0.42708333333333331</v>
      </c>
      <c r="I24" s="457"/>
      <c r="J24" s="462"/>
      <c r="K24" s="453" t="s">
        <v>146</v>
      </c>
      <c r="L24" s="478"/>
      <c r="M24" s="478"/>
      <c r="N24" s="478"/>
      <c r="O24" s="478"/>
      <c r="P24" s="454"/>
      <c r="Q24" s="281">
        <v>2</v>
      </c>
      <c r="R24" s="281" t="s">
        <v>76</v>
      </c>
      <c r="S24" s="282">
        <v>3</v>
      </c>
      <c r="T24" s="453" t="s">
        <v>237</v>
      </c>
      <c r="U24" s="478"/>
      <c r="V24" s="478"/>
      <c r="W24" s="478"/>
      <c r="X24" s="478"/>
      <c r="Y24" s="454"/>
      <c r="Z24" s="284" t="s">
        <v>230</v>
      </c>
      <c r="AA24" s="453" t="s">
        <v>232</v>
      </c>
      <c r="AB24" s="454"/>
      <c r="AC24" s="453"/>
      <c r="AD24" s="454"/>
      <c r="AE24" s="453"/>
      <c r="AF24" s="454"/>
      <c r="AG24" s="453" t="s">
        <v>249</v>
      </c>
      <c r="AH24" s="454"/>
    </row>
    <row r="25" spans="2:34" ht="24" customHeight="1">
      <c r="B25" s="283">
        <v>3</v>
      </c>
      <c r="C25" s="456">
        <v>0.43055555555555558</v>
      </c>
      <c r="D25" s="457"/>
      <c r="E25" s="457"/>
      <c r="F25" s="449" t="s">
        <v>80</v>
      </c>
      <c r="G25" s="449"/>
      <c r="H25" s="457">
        <v>0.4548611111111111</v>
      </c>
      <c r="I25" s="457"/>
      <c r="J25" s="462"/>
      <c r="K25" s="453" t="s">
        <v>238</v>
      </c>
      <c r="L25" s="478"/>
      <c r="M25" s="478"/>
      <c r="N25" s="478"/>
      <c r="O25" s="478"/>
      <c r="P25" s="454"/>
      <c r="Q25" s="281">
        <v>1</v>
      </c>
      <c r="R25" s="281" t="s">
        <v>76</v>
      </c>
      <c r="S25" s="282">
        <v>0</v>
      </c>
      <c r="T25" s="453" t="s">
        <v>248</v>
      </c>
      <c r="U25" s="478"/>
      <c r="V25" s="478"/>
      <c r="W25" s="478"/>
      <c r="X25" s="478"/>
      <c r="Y25" s="454"/>
      <c r="Z25" s="284" t="s">
        <v>230</v>
      </c>
      <c r="AA25" s="453" t="s">
        <v>250</v>
      </c>
      <c r="AB25" s="454"/>
      <c r="AC25" s="453"/>
      <c r="AD25" s="454"/>
      <c r="AE25" s="453"/>
      <c r="AF25" s="454"/>
      <c r="AG25" s="453" t="s">
        <v>231</v>
      </c>
      <c r="AH25" s="454"/>
    </row>
    <row r="26" spans="2:34" ht="24" customHeight="1">
      <c r="B26" s="289">
        <v>4</v>
      </c>
      <c r="C26" s="455"/>
      <c r="D26" s="451"/>
      <c r="E26" s="451"/>
      <c r="F26" s="450" t="s">
        <v>80</v>
      </c>
      <c r="G26" s="450"/>
      <c r="H26" s="451"/>
      <c r="I26" s="451"/>
      <c r="J26" s="452"/>
      <c r="K26" s="440"/>
      <c r="L26" s="461"/>
      <c r="M26" s="461"/>
      <c r="N26" s="461"/>
      <c r="O26" s="461"/>
      <c r="P26" s="441"/>
      <c r="Q26" s="286"/>
      <c r="R26" s="286"/>
      <c r="S26" s="287"/>
      <c r="T26" s="440"/>
      <c r="U26" s="461"/>
      <c r="V26" s="461"/>
      <c r="W26" s="461"/>
      <c r="X26" s="461"/>
      <c r="Y26" s="441"/>
      <c r="Z26" s="288"/>
      <c r="AA26" s="440"/>
      <c r="AB26" s="441"/>
      <c r="AC26" s="440"/>
      <c r="AD26" s="441"/>
      <c r="AE26" s="440"/>
      <c r="AF26" s="441"/>
      <c r="AG26" s="440"/>
      <c r="AH26" s="441"/>
    </row>
    <row r="27" spans="2:34" ht="24" customHeight="1">
      <c r="B27" s="289">
        <v>5</v>
      </c>
      <c r="C27" s="455">
        <v>0.47916666666666669</v>
      </c>
      <c r="D27" s="451"/>
      <c r="E27" s="451"/>
      <c r="F27" s="450" t="s">
        <v>80</v>
      </c>
      <c r="G27" s="450"/>
      <c r="H27" s="451">
        <v>0.5</v>
      </c>
      <c r="I27" s="451"/>
      <c r="J27" s="452"/>
      <c r="K27" s="440"/>
      <c r="L27" s="461"/>
      <c r="M27" s="461"/>
      <c r="N27" s="461"/>
      <c r="O27" s="461"/>
      <c r="P27" s="441"/>
      <c r="Q27" s="286"/>
      <c r="R27" s="286"/>
      <c r="S27" s="287"/>
      <c r="T27" s="440"/>
      <c r="U27" s="461"/>
      <c r="V27" s="461"/>
      <c r="W27" s="461"/>
      <c r="X27" s="461"/>
      <c r="Y27" s="441"/>
      <c r="Z27" s="288"/>
      <c r="AA27" s="440"/>
      <c r="AB27" s="441"/>
      <c r="AC27" s="440"/>
      <c r="AD27" s="441"/>
      <c r="AE27" s="440"/>
      <c r="AF27" s="441"/>
      <c r="AG27" s="440"/>
      <c r="AH27" s="441"/>
    </row>
    <row r="28" spans="2:34" ht="24" customHeight="1">
      <c r="B28" s="289">
        <v>6</v>
      </c>
      <c r="C28" s="455">
        <v>0.50694444444444442</v>
      </c>
      <c r="D28" s="451"/>
      <c r="E28" s="451"/>
      <c r="F28" s="450" t="s">
        <v>80</v>
      </c>
      <c r="G28" s="450"/>
      <c r="H28" s="451">
        <v>0.53125</v>
      </c>
      <c r="I28" s="451"/>
      <c r="J28" s="452"/>
      <c r="K28" s="440"/>
      <c r="L28" s="461"/>
      <c r="M28" s="461"/>
      <c r="N28" s="461"/>
      <c r="O28" s="461"/>
      <c r="P28" s="441"/>
      <c r="Q28" s="286"/>
      <c r="R28" s="286"/>
      <c r="S28" s="287"/>
      <c r="T28" s="440"/>
      <c r="U28" s="461"/>
      <c r="V28" s="461"/>
      <c r="W28" s="461"/>
      <c r="X28" s="461"/>
      <c r="Y28" s="441"/>
      <c r="Z28" s="288"/>
      <c r="AA28" s="440"/>
      <c r="AB28" s="441"/>
      <c r="AC28" s="440"/>
      <c r="AD28" s="441"/>
      <c r="AE28" s="440"/>
      <c r="AF28" s="441"/>
      <c r="AG28" s="440"/>
      <c r="AH28" s="441"/>
    </row>
    <row r="29" spans="2:34" ht="24" customHeight="1">
      <c r="B29" s="289">
        <v>7</v>
      </c>
      <c r="C29" s="455">
        <v>0.53472222222222221</v>
      </c>
      <c r="D29" s="451"/>
      <c r="E29" s="451"/>
      <c r="F29" s="450" t="s">
        <v>80</v>
      </c>
      <c r="G29" s="450"/>
      <c r="H29" s="451">
        <v>0.55902777777777779</v>
      </c>
      <c r="I29" s="451"/>
      <c r="J29" s="452"/>
      <c r="K29" s="440" t="s">
        <v>246</v>
      </c>
      <c r="L29" s="461"/>
      <c r="M29" s="461"/>
      <c r="N29" s="461"/>
      <c r="O29" s="461"/>
      <c r="P29" s="461"/>
      <c r="Q29" s="461"/>
      <c r="R29" s="461"/>
      <c r="S29" s="461"/>
      <c r="T29" s="461"/>
      <c r="U29" s="461"/>
      <c r="V29" s="461"/>
      <c r="W29" s="461"/>
      <c r="X29" s="461"/>
      <c r="Y29" s="441"/>
      <c r="Z29" s="288"/>
      <c r="AA29" s="440"/>
      <c r="AB29" s="441"/>
      <c r="AC29" s="440"/>
      <c r="AD29" s="441"/>
      <c r="AE29" s="440"/>
      <c r="AF29" s="441"/>
      <c r="AG29" s="440"/>
      <c r="AH29" s="441"/>
    </row>
    <row r="30" spans="2:34" ht="24" customHeight="1">
      <c r="B30" s="289">
        <v>8</v>
      </c>
      <c r="C30" s="455">
        <v>0.5625</v>
      </c>
      <c r="D30" s="451"/>
      <c r="E30" s="451"/>
      <c r="F30" s="450" t="s">
        <v>80</v>
      </c>
      <c r="G30" s="450"/>
      <c r="H30" s="451">
        <v>0.58680555555555558</v>
      </c>
      <c r="I30" s="451"/>
      <c r="J30" s="452"/>
      <c r="K30" s="440"/>
      <c r="L30" s="461"/>
      <c r="M30" s="461"/>
      <c r="N30" s="461"/>
      <c r="O30" s="461"/>
      <c r="P30" s="441"/>
      <c r="Q30" s="286"/>
      <c r="R30" s="286"/>
      <c r="S30" s="287"/>
      <c r="T30" s="440"/>
      <c r="U30" s="461"/>
      <c r="V30" s="461"/>
      <c r="W30" s="461"/>
      <c r="X30" s="461"/>
      <c r="Y30" s="441"/>
      <c r="Z30" s="288"/>
      <c r="AA30" s="440"/>
      <c r="AB30" s="441"/>
      <c r="AC30" s="440"/>
      <c r="AD30" s="441"/>
      <c r="AE30" s="440"/>
      <c r="AF30" s="441"/>
      <c r="AG30" s="440"/>
      <c r="AH30" s="441"/>
    </row>
    <row r="31" spans="2:34" ht="24" customHeight="1">
      <c r="B31" s="289">
        <v>9</v>
      </c>
      <c r="C31" s="455">
        <v>0.59027777777777779</v>
      </c>
      <c r="D31" s="451"/>
      <c r="E31" s="451"/>
      <c r="F31" s="450" t="s">
        <v>80</v>
      </c>
      <c r="G31" s="450"/>
      <c r="H31" s="451">
        <v>0.61458333333333337</v>
      </c>
      <c r="I31" s="451"/>
      <c r="J31" s="452"/>
      <c r="K31" s="440"/>
      <c r="L31" s="461"/>
      <c r="M31" s="461"/>
      <c r="N31" s="461"/>
      <c r="O31" s="461"/>
      <c r="P31" s="441"/>
      <c r="Q31" s="286"/>
      <c r="R31" s="286"/>
      <c r="S31" s="287"/>
      <c r="T31" s="440"/>
      <c r="U31" s="461"/>
      <c r="V31" s="461"/>
      <c r="W31" s="461"/>
      <c r="X31" s="461"/>
      <c r="Y31" s="441"/>
      <c r="Z31" s="288"/>
      <c r="AA31" s="440"/>
      <c r="AB31" s="441"/>
      <c r="AC31" s="440"/>
      <c r="AD31" s="441"/>
      <c r="AE31" s="440"/>
      <c r="AF31" s="441"/>
      <c r="AG31" s="440"/>
      <c r="AH31" s="441"/>
    </row>
    <row r="32" spans="2:34" ht="24" customHeight="1">
      <c r="B32" s="289">
        <v>10</v>
      </c>
      <c r="C32" s="455">
        <v>0.61805555555555558</v>
      </c>
      <c r="D32" s="451"/>
      <c r="E32" s="451"/>
      <c r="F32" s="450" t="s">
        <v>80</v>
      </c>
      <c r="G32" s="450"/>
      <c r="H32" s="451">
        <v>0.64236111111111116</v>
      </c>
      <c r="I32" s="451"/>
      <c r="J32" s="452"/>
      <c r="K32" s="440"/>
      <c r="L32" s="461"/>
      <c r="M32" s="461"/>
      <c r="N32" s="461"/>
      <c r="O32" s="461"/>
      <c r="P32" s="441"/>
      <c r="Q32" s="286"/>
      <c r="R32" s="286"/>
      <c r="S32" s="287"/>
      <c r="T32" s="440"/>
      <c r="U32" s="461"/>
      <c r="V32" s="461"/>
      <c r="W32" s="461"/>
      <c r="X32" s="461"/>
      <c r="Y32" s="441"/>
      <c r="Z32" s="288"/>
      <c r="AA32" s="440"/>
      <c r="AB32" s="441"/>
      <c r="AC32" s="440"/>
      <c r="AD32" s="441"/>
      <c r="AE32" s="440"/>
      <c r="AF32" s="441"/>
      <c r="AG32" s="440"/>
      <c r="AH32" s="441"/>
    </row>
    <row r="33" spans="2:35" ht="9.75" customHeight="1"/>
    <row r="34" spans="2:35">
      <c r="B34" s="152" t="s">
        <v>101</v>
      </c>
      <c r="C34" s="181" t="s">
        <v>240</v>
      </c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</row>
    <row r="35" spans="2:35">
      <c r="B35" s="152" t="s">
        <v>101</v>
      </c>
      <c r="C35" s="181" t="s">
        <v>102</v>
      </c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</row>
    <row r="36" spans="2:35"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</row>
    <row r="37" spans="2:35">
      <c r="B37" s="458" t="s">
        <v>104</v>
      </c>
      <c r="C37" s="459"/>
      <c r="D37" s="459"/>
      <c r="E37" s="459"/>
      <c r="F37" s="459"/>
      <c r="G37" s="459"/>
      <c r="H37" s="459"/>
      <c r="I37" s="459"/>
      <c r="J37" s="459"/>
      <c r="K37" s="459"/>
      <c r="L37" s="459"/>
      <c r="M37" s="459"/>
      <c r="N37" s="459"/>
      <c r="O37" s="459"/>
      <c r="P37" s="459"/>
      <c r="Q37" s="459"/>
      <c r="R37" s="459"/>
      <c r="S37" s="459"/>
      <c r="T37" s="459"/>
      <c r="U37" s="459"/>
      <c r="V37" s="459"/>
      <c r="W37" s="459"/>
      <c r="X37" s="459"/>
      <c r="Y37" s="459"/>
      <c r="Z37" s="459"/>
      <c r="AA37" s="459"/>
      <c r="AB37" s="459"/>
      <c r="AC37" s="459"/>
      <c r="AD37" s="459"/>
      <c r="AE37" s="459"/>
      <c r="AF37" s="459"/>
      <c r="AG37" s="459"/>
      <c r="AH37" s="460"/>
    </row>
    <row r="38" spans="2:35" ht="18.75">
      <c r="B38" s="439" t="str">
        <f>+AG1</f>
        <v>C</v>
      </c>
      <c r="C38" s="438"/>
      <c r="D38" s="438" t="s">
        <v>106</v>
      </c>
      <c r="E38" s="438"/>
      <c r="F38" s="438"/>
      <c r="G38" s="438"/>
      <c r="H38" s="438"/>
      <c r="I38" s="438"/>
      <c r="J38" s="438"/>
      <c r="K38" s="182" t="s">
        <v>107</v>
      </c>
      <c r="L38" s="438" t="s">
        <v>227</v>
      </c>
      <c r="M38" s="438"/>
      <c r="N38" s="438"/>
      <c r="O38" s="438"/>
      <c r="P38" s="438"/>
      <c r="Q38" s="438"/>
      <c r="R38" s="438"/>
      <c r="S38" s="438"/>
      <c r="T38" s="438"/>
      <c r="U38" s="182" t="s">
        <v>108</v>
      </c>
      <c r="V38" s="446" t="s">
        <v>228</v>
      </c>
      <c r="W38" s="438"/>
      <c r="X38" s="438"/>
      <c r="Y38" s="438"/>
      <c r="Z38" s="438"/>
      <c r="AA38" s="438"/>
      <c r="AB38" s="438"/>
      <c r="AC38" s="438"/>
      <c r="AD38" s="438"/>
      <c r="AE38" s="438"/>
      <c r="AF38" s="438"/>
      <c r="AG38" s="438"/>
      <c r="AH38" s="447"/>
      <c r="AI38" s="183"/>
    </row>
    <row r="39" spans="2:35" ht="18.75">
      <c r="B39" s="439" t="str">
        <f>+AG1</f>
        <v>C</v>
      </c>
      <c r="C39" s="438"/>
      <c r="D39" s="184" t="s">
        <v>105</v>
      </c>
      <c r="E39" s="184"/>
      <c r="F39" s="184"/>
      <c r="G39" s="184"/>
      <c r="H39" s="184"/>
      <c r="I39" s="184"/>
      <c r="J39" s="184"/>
      <c r="K39" s="182" t="s">
        <v>107</v>
      </c>
      <c r="L39" s="438" t="s">
        <v>220</v>
      </c>
      <c r="M39" s="438"/>
      <c r="N39" s="438"/>
      <c r="O39" s="438"/>
      <c r="P39" s="438"/>
      <c r="Q39" s="438"/>
      <c r="R39" s="438"/>
      <c r="S39" s="438"/>
      <c r="T39" s="438"/>
      <c r="U39" s="182" t="s">
        <v>108</v>
      </c>
      <c r="V39" s="446" t="s">
        <v>221</v>
      </c>
      <c r="W39" s="438"/>
      <c r="X39" s="438"/>
      <c r="Y39" s="438"/>
      <c r="Z39" s="438"/>
      <c r="AA39" s="438"/>
      <c r="AB39" s="438"/>
      <c r="AC39" s="438"/>
      <c r="AD39" s="438"/>
      <c r="AE39" s="438"/>
      <c r="AF39" s="438"/>
      <c r="AG39" s="438"/>
      <c r="AH39" s="447"/>
      <c r="AI39" s="183"/>
    </row>
    <row r="40" spans="2:35">
      <c r="B40" s="433" t="s">
        <v>103</v>
      </c>
      <c r="C40" s="434"/>
      <c r="D40" s="434"/>
      <c r="E40" s="434"/>
      <c r="F40" s="434"/>
      <c r="G40" s="434"/>
      <c r="H40" s="434"/>
      <c r="I40" s="434"/>
      <c r="J40" s="434"/>
      <c r="K40" s="434"/>
      <c r="L40" s="434"/>
      <c r="M40" s="434"/>
      <c r="N40" s="434"/>
      <c r="O40" s="434"/>
      <c r="P40" s="434"/>
      <c r="Q40" s="434"/>
      <c r="R40" s="434"/>
      <c r="S40" s="434"/>
      <c r="T40" s="434"/>
      <c r="U40" s="434"/>
      <c r="V40" s="434"/>
      <c r="W40" s="434"/>
      <c r="X40" s="434"/>
      <c r="Y40" s="434"/>
      <c r="Z40" s="434"/>
      <c r="AA40" s="434"/>
      <c r="AB40" s="434"/>
      <c r="AC40" s="434"/>
      <c r="AD40" s="434"/>
      <c r="AE40" s="434"/>
      <c r="AF40" s="434"/>
      <c r="AG40" s="434"/>
      <c r="AH40" s="435"/>
    </row>
    <row r="41" spans="2:35">
      <c r="B41" s="436" t="s">
        <v>168</v>
      </c>
      <c r="C41" s="436"/>
      <c r="D41" s="436"/>
      <c r="E41" s="436"/>
      <c r="F41" s="436"/>
      <c r="G41" s="436"/>
      <c r="H41" s="436"/>
      <c r="I41" s="436"/>
      <c r="J41" s="436"/>
      <c r="K41" s="436"/>
      <c r="L41" s="436"/>
      <c r="M41" s="436"/>
      <c r="N41" s="436"/>
      <c r="O41" s="436"/>
      <c r="P41" s="436"/>
      <c r="Q41" s="436"/>
      <c r="R41" s="436"/>
      <c r="S41" s="436"/>
      <c r="T41" s="436"/>
      <c r="U41" s="436"/>
      <c r="V41" s="436"/>
      <c r="W41" s="436"/>
      <c r="X41" s="436"/>
      <c r="Y41" s="436"/>
      <c r="Z41" s="436"/>
      <c r="AA41" s="436"/>
      <c r="AB41" s="436"/>
      <c r="AC41" s="436"/>
      <c r="AD41" s="436"/>
      <c r="AE41" s="436"/>
      <c r="AF41" s="436"/>
      <c r="AG41" s="436"/>
      <c r="AH41" s="436"/>
    </row>
    <row r="43" spans="2:35">
      <c r="AI43" s="36" t="s">
        <v>62</v>
      </c>
    </row>
  </sheetData>
  <mergeCells count="158">
    <mergeCell ref="AG1:AH1"/>
    <mergeCell ref="K18:AH18"/>
    <mergeCell ref="K19:AH19"/>
    <mergeCell ref="C21:J21"/>
    <mergeCell ref="L21:Z21"/>
    <mergeCell ref="AA21:AB21"/>
    <mergeCell ref="K30:P30"/>
    <mergeCell ref="K31:P31"/>
    <mergeCell ref="K32:P32"/>
    <mergeCell ref="T30:Y30"/>
    <mergeCell ref="T31:Y31"/>
    <mergeCell ref="T32:Y32"/>
    <mergeCell ref="K23:P23"/>
    <mergeCell ref="K24:P24"/>
    <mergeCell ref="K26:P26"/>
    <mergeCell ref="K27:P27"/>
    <mergeCell ref="K28:P28"/>
    <mergeCell ref="T24:Y24"/>
    <mergeCell ref="T26:Y26"/>
    <mergeCell ref="T27:Y27"/>
    <mergeCell ref="T28:Y28"/>
    <mergeCell ref="T23:Y23"/>
    <mergeCell ref="K25:P25"/>
    <mergeCell ref="T25:Y25"/>
    <mergeCell ref="AG26:AH26"/>
    <mergeCell ref="AA25:AB25"/>
    <mergeCell ref="AC25:AD25"/>
    <mergeCell ref="AE25:AF25"/>
    <mergeCell ref="AE23:AF23"/>
    <mergeCell ref="AG23:AH23"/>
    <mergeCell ref="E1:Z1"/>
    <mergeCell ref="H24:J24"/>
    <mergeCell ref="K8:AH8"/>
    <mergeCell ref="V9:W9"/>
    <mergeCell ref="S10:T10"/>
    <mergeCell ref="AA24:AB24"/>
    <mergeCell ref="AC24:AD24"/>
    <mergeCell ref="AE24:AF24"/>
    <mergeCell ref="AG24:AH24"/>
    <mergeCell ref="C22:J22"/>
    <mergeCell ref="AA23:AB23"/>
    <mergeCell ref="AC23:AD23"/>
    <mergeCell ref="H23:J23"/>
    <mergeCell ref="C23:E23"/>
    <mergeCell ref="C24:E24"/>
    <mergeCell ref="Z14:AA14"/>
    <mergeCell ref="B1:D1"/>
    <mergeCell ref="AD1:AF1"/>
    <mergeCell ref="C30:E30"/>
    <mergeCell ref="C31:E31"/>
    <mergeCell ref="C32:E32"/>
    <mergeCell ref="B39:C39"/>
    <mergeCell ref="C25:E25"/>
    <mergeCell ref="C26:E26"/>
    <mergeCell ref="C27:E27"/>
    <mergeCell ref="C28:E28"/>
    <mergeCell ref="C29:E29"/>
    <mergeCell ref="B37:AH37"/>
    <mergeCell ref="K29:Y29"/>
    <mergeCell ref="H28:J28"/>
    <mergeCell ref="F28:G28"/>
    <mergeCell ref="F29:G29"/>
    <mergeCell ref="H30:J30"/>
    <mergeCell ref="H31:J31"/>
    <mergeCell ref="H32:J32"/>
    <mergeCell ref="F30:G30"/>
    <mergeCell ref="F31:G31"/>
    <mergeCell ref="F32:G32"/>
    <mergeCell ref="H25:J25"/>
    <mergeCell ref="H26:J26"/>
    <mergeCell ref="AC26:AD26"/>
    <mergeCell ref="AE26:AF26"/>
    <mergeCell ref="L38:T38"/>
    <mergeCell ref="V38:AH38"/>
    <mergeCell ref="L39:T39"/>
    <mergeCell ref="V39:AH39"/>
    <mergeCell ref="F23:G23"/>
    <mergeCell ref="F24:G24"/>
    <mergeCell ref="F25:G25"/>
    <mergeCell ref="F26:G26"/>
    <mergeCell ref="F27:G27"/>
    <mergeCell ref="AA29:AB29"/>
    <mergeCell ref="AC29:AD29"/>
    <mergeCell ref="AE29:AF29"/>
    <mergeCell ref="H29:J29"/>
    <mergeCell ref="AG27:AH27"/>
    <mergeCell ref="AA28:AB28"/>
    <mergeCell ref="AC28:AD28"/>
    <mergeCell ref="AE28:AF28"/>
    <mergeCell ref="AG28:AH28"/>
    <mergeCell ref="AA27:AB27"/>
    <mergeCell ref="AC27:AD27"/>
    <mergeCell ref="AE27:AF27"/>
    <mergeCell ref="AG25:AH25"/>
    <mergeCell ref="AA26:AB26"/>
    <mergeCell ref="H27:J27"/>
    <mergeCell ref="B40:AH40"/>
    <mergeCell ref="B41:AH41"/>
    <mergeCell ref="R9:S9"/>
    <mergeCell ref="T14:U14"/>
    <mergeCell ref="D38:J38"/>
    <mergeCell ref="B38:C38"/>
    <mergeCell ref="AG31:AH31"/>
    <mergeCell ref="AA32:AB32"/>
    <mergeCell ref="AC32:AD32"/>
    <mergeCell ref="AE32:AF32"/>
    <mergeCell ref="AG32:AH32"/>
    <mergeCell ref="AA31:AB31"/>
    <mergeCell ref="AC31:AD31"/>
    <mergeCell ref="AE31:AF31"/>
    <mergeCell ref="AG29:AH29"/>
    <mergeCell ref="AA30:AB30"/>
    <mergeCell ref="AC30:AD30"/>
    <mergeCell ref="AE30:AF30"/>
    <mergeCell ref="AG30:AH30"/>
    <mergeCell ref="X10:Y10"/>
    <mergeCell ref="AA11:AB11"/>
    <mergeCell ref="X11:Y11"/>
    <mergeCell ref="C17:I19"/>
    <mergeCell ref="K17:AH17"/>
    <mergeCell ref="AC21:AD21"/>
    <mergeCell ref="AE21:AF21"/>
    <mergeCell ref="AG21:AH21"/>
    <mergeCell ref="S11:T11"/>
    <mergeCell ref="C15:I16"/>
    <mergeCell ref="Q15:R15"/>
    <mergeCell ref="V15:W15"/>
    <mergeCell ref="Z15:AA15"/>
    <mergeCell ref="O16:R16"/>
    <mergeCell ref="V16:W16"/>
    <mergeCell ref="C12:I13"/>
    <mergeCell ref="K12:AH12"/>
    <mergeCell ref="K13:AH13"/>
    <mergeCell ref="C14:I14"/>
    <mergeCell ref="V14:W14"/>
    <mergeCell ref="W4:X4"/>
    <mergeCell ref="C4:I4"/>
    <mergeCell ref="K4:N4"/>
    <mergeCell ref="P4:Q4"/>
    <mergeCell ref="S4:T4"/>
    <mergeCell ref="C5:I5"/>
    <mergeCell ref="K5:AH5"/>
    <mergeCell ref="AB2:AF2"/>
    <mergeCell ref="C11:I11"/>
    <mergeCell ref="P11:Q11"/>
    <mergeCell ref="V11:W11"/>
    <mergeCell ref="C9:I9"/>
    <mergeCell ref="C10:I10"/>
    <mergeCell ref="P10:Q10"/>
    <mergeCell ref="V10:W10"/>
    <mergeCell ref="C6:I6"/>
    <mergeCell ref="K6:AH6"/>
    <mergeCell ref="C7:I7"/>
    <mergeCell ref="K7:AH7"/>
    <mergeCell ref="C8:I8"/>
    <mergeCell ref="AG2:AH2"/>
    <mergeCell ref="Y9:Z9"/>
    <mergeCell ref="AA10:AB10"/>
  </mergeCells>
  <phoneticPr fontId="1"/>
  <hyperlinks>
    <hyperlink ref="V38" r:id="rId1" xr:uid="{2AD919B4-038A-4580-A619-C5A6AEE8C1DD}"/>
    <hyperlink ref="V39" r:id="rId2" xr:uid="{66264E11-D9DB-42A8-849F-A03B33303A89}"/>
  </hyperlinks>
  <printOptions horizontalCentered="1"/>
  <pageMargins left="0" right="0" top="0" bottom="0" header="0.31496062992125984" footer="0.31496062992125984"/>
  <pageSetup paperSize="9" scale="86" orientation="portrait" horizontalDpi="360" verticalDpi="36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12</xdr:row>
                    <xdr:rowOff>295275</xdr:rowOff>
                  </from>
                  <to>
                    <xdr:col>25</xdr:col>
                    <xdr:colOff>76200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Check Box 2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295275</xdr:rowOff>
                  </from>
                  <to>
                    <xdr:col>25</xdr:col>
                    <xdr:colOff>76200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Check Box 3">
              <controlPr defaultSize="0" autoFill="0" autoLine="0" autoPict="0">
                <anchor moveWithCells="1">
                  <from>
                    <xdr:col>18</xdr:col>
                    <xdr:colOff>219075</xdr:colOff>
                    <xdr:row>15</xdr:row>
                    <xdr:rowOff>9525</xdr:rowOff>
                  </from>
                  <to>
                    <xdr:col>20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Check Box 4">
              <controlPr defaultSize="0" autoFill="0" autoLine="0" autoPict="0">
                <anchor moveWithCells="1">
                  <from>
                    <xdr:col>24</xdr:col>
                    <xdr:colOff>9525</xdr:colOff>
                    <xdr:row>14</xdr:row>
                    <xdr:rowOff>0</xdr:rowOff>
                  </from>
                  <to>
                    <xdr:col>25</xdr:col>
                    <xdr:colOff>76200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Check Box 5">
              <controlPr defaultSize="0" autoFill="0" autoLine="0" autoPict="0">
                <anchor moveWithCells="1">
                  <from>
                    <xdr:col>13</xdr:col>
                    <xdr:colOff>28575</xdr:colOff>
                    <xdr:row>13</xdr:row>
                    <xdr:rowOff>295275</xdr:rowOff>
                  </from>
                  <to>
                    <xdr:col>14</xdr:col>
                    <xdr:colOff>76200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Check Box 6">
              <controlPr defaultSize="0" autoFill="0" autoLine="0" autoPict="0">
                <anchor moveWithCells="1">
                  <from>
                    <xdr:col>18</xdr:col>
                    <xdr:colOff>28575</xdr:colOff>
                    <xdr:row>12</xdr:row>
                    <xdr:rowOff>295275</xdr:rowOff>
                  </from>
                  <to>
                    <xdr:col>19</xdr:col>
                    <xdr:colOff>76200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9E26E-E250-4B4D-9B93-2D7C65983DC6}">
  <dimension ref="A1"/>
  <sheetViews>
    <sheetView workbookViewId="0">
      <selection activeCell="B5" sqref="A5:B6"/>
    </sheetView>
  </sheetViews>
  <sheetFormatPr defaultRowHeight="18.7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登録・退会参加集計</vt:lpstr>
      <vt:lpstr>第10回　三井のリハウス　東京都U12ブロックリーグ組合せ</vt:lpstr>
      <vt:lpstr>U12戦績表【前期】〇</vt:lpstr>
      <vt:lpstr>U12消化表【前期】〇</vt:lpstr>
      <vt:lpstr>第10回　三井のリハウス　東京都U12ブロックリーグ予定表</vt:lpstr>
      <vt:lpstr>Sheet1</vt:lpstr>
      <vt:lpstr>U12消化表【前期】〇!Print_Area</vt:lpstr>
      <vt:lpstr>U12戦績表【前期】〇!Print_Area</vt:lpstr>
      <vt:lpstr>'第10回　三井のリハウス　東京都U12ブロックリーグ組合せ'!Print_Area</vt:lpstr>
      <vt:lpstr>'第10回　三井のリハウス　東京都U12ブロックリーグ予定表'!Print_Area</vt:lpstr>
      <vt:lpstr>登録・退会参加集計!Print_Area</vt:lpstr>
      <vt:lpstr>登録・退会参加集計!Print_Titles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hideshi</dc:creator>
  <cp:lastModifiedBy>CREATE NPO法人FIELD</cp:lastModifiedBy>
  <cp:lastPrinted>2024-11-13T02:24:02Z</cp:lastPrinted>
  <dcterms:created xsi:type="dcterms:W3CDTF">2019-11-07T03:22:57Z</dcterms:created>
  <dcterms:modified xsi:type="dcterms:W3CDTF">2024-11-13T02:33:56Z</dcterms:modified>
</cp:coreProperties>
</file>